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G:\Staff Immigration Team\Visa Loan Scheme\- Templates -\"/>
    </mc:Choice>
  </mc:AlternateContent>
  <xr:revisionPtr revIDLastSave="0" documentId="13_ncr:1_{431B4347-BEEA-484A-811C-1EE76B76514E}" xr6:coauthVersionLast="47" xr6:coauthVersionMax="47" xr10:uidLastSave="{00000000-0000-0000-0000-000000000000}"/>
  <workbookProtection workbookAlgorithmName="SHA-512" workbookHashValue="zHu/EpQgD1BPZogTIwgkN/xs1TGpKA61KI7ysOfntJlWI5RUhGzoUldvmDhXFT7u5W+/79PLsa7cHS2rgIHDsw==" workbookSaltValue="LdfTTba9sZ79F+baN81ixw==" workbookSpinCount="100000" lockStructure="1"/>
  <bookViews>
    <workbookView xWindow="-120" yWindow="-120" windowWidth="29040" windowHeight="15720" firstSheet="2" activeTab="2" xr2:uid="{00000000-000D-0000-FFFF-FFFF00000000}"/>
  </bookViews>
  <sheets>
    <sheet name="Cost Centre list" sheetId="4" state="hidden" r:id="rId1"/>
    <sheet name="Visa fees &amp; dropdowns" sheetId="2" state="hidden" r:id="rId2"/>
    <sheet name="Visa Loan Scheme request form" sheetId="1" r:id="rId3"/>
    <sheet name="Loan &amp; payment instructions" sheetId="3" r:id="rId4"/>
  </sheets>
  <definedNames>
    <definedName name="cc">#REF!</definedName>
    <definedName name="CostCentre">'Cost Centre list'!$A$3:$B$203</definedName>
    <definedName name="csDesignMode">1</definedName>
    <definedName name="date">#REF!</definedName>
    <definedName name="exp">#REF!</definedName>
    <definedName name="invoicedate">#REF!</definedName>
    <definedName name="Nationality">'Visa fees &amp; dropdowns'!$C$3:$C$270</definedName>
    <definedName name="_xlnm.Print_Area" localSheetId="2">'Visa Loan Scheme request form'!$A$1:$K$199</definedName>
    <definedName name="sub">#REF!</definedName>
    <definedName name="subjective">#REF!</definedName>
    <definedName name="table">#REF!</definedName>
    <definedName name="Title">'Visa fees &amp; dropdowns'!$A$3:$A$12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7" i="1" l="1"/>
  <c r="B193" i="1" l="1"/>
  <c r="B40" i="1" l="1"/>
  <c r="E100" i="1"/>
  <c r="J97" i="1"/>
  <c r="G94" i="1"/>
  <c r="I96" i="1" l="1"/>
  <c r="H169" i="1" l="1"/>
  <c r="E117" i="1"/>
  <c r="E103" i="1" l="1"/>
  <c r="E104" i="1"/>
  <c r="E105" i="1" l="1"/>
  <c r="D105" i="1"/>
  <c r="B90" i="1"/>
  <c r="A169" i="1" l="1"/>
  <c r="G100" i="1" l="1"/>
  <c r="G104" i="1" s="1"/>
  <c r="E106" i="1"/>
  <c r="L22" i="3"/>
  <c r="G103" i="1" l="1"/>
  <c r="G105" i="1" s="1"/>
  <c r="G106" i="1" s="1"/>
  <c r="G108" i="1" s="1"/>
  <c r="E22" i="3"/>
  <c r="E12" i="3"/>
  <c r="C12" i="3"/>
  <c r="F4" i="3"/>
  <c r="W22" i="3" l="1"/>
  <c r="Y22" i="3" s="1"/>
  <c r="T12" i="3"/>
  <c r="K22" i="3"/>
  <c r="P22" i="3" s="1"/>
  <c r="O22" i="3"/>
  <c r="M22" i="3"/>
  <c r="K12" i="3"/>
  <c r="N22" i="3"/>
  <c r="L12" i="3"/>
  <c r="Q22" i="3"/>
  <c r="N12" i="3"/>
  <c r="B22" i="3"/>
  <c r="C22" i="3"/>
  <c r="B12" i="3"/>
  <c r="A22" i="3"/>
  <c r="J22" i="3"/>
  <c r="D22" i="3" l="1"/>
  <c r="I115" i="1" l="1"/>
  <c r="M12" i="3"/>
  <c r="V12" i="3"/>
  <c r="A12" i="3"/>
  <c r="U12" i="3"/>
  <c r="J12" i="3"/>
  <c r="D12" i="3" l="1"/>
  <c r="N23" i="2" l="1"/>
  <c r="A4" i="3" l="1"/>
  <c r="H4" i="3" l="1"/>
  <c r="G4" i="3"/>
  <c r="E4" i="3"/>
  <c r="D4" i="3"/>
  <c r="C4" i="3"/>
  <c r="B4" i="3"/>
  <c r="B192" i="1"/>
  <c r="G192" i="1"/>
  <c r="A112" i="1" l="1"/>
  <c r="A153" i="1" l="1"/>
  <c r="G99" i="1"/>
  <c r="T13" i="3" l="1"/>
  <c r="W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tcurrie</author>
    <author>Tim Currie</author>
  </authors>
  <commentList>
    <comment ref="E64" authorId="0" shapeId="0" xr:uid="{00000000-0006-0000-0200-000001000000}">
      <text>
        <r>
          <rPr>
            <b/>
            <sz val="9"/>
            <color indexed="81"/>
            <rFont val="Tahoma"/>
            <family val="2"/>
          </rPr>
          <t>If the appropriate title does not appear in the dropdown list enter it in this field</t>
        </r>
      </text>
    </comment>
    <comment ref="G99" authorId="0" shapeId="0" xr:uid="{00000000-0006-0000-0200-000002000000}">
      <text>
        <r>
          <rPr>
            <b/>
            <sz val="9"/>
            <color indexed="81"/>
            <rFont val="Tahoma"/>
            <family val="2"/>
          </rPr>
          <t>1/2 the IHS rate is charged for a part year up to 6 months &amp; the full rate for a part year over 6 months.</t>
        </r>
      </text>
    </comment>
    <comment ref="D132" authorId="1" shapeId="0" xr:uid="{C2F791C3-906A-4040-844B-EBB2BE33D7B3}">
      <text>
        <r>
          <rPr>
            <sz val="9"/>
            <color indexed="81"/>
            <rFont val="Tahoma"/>
            <family val="2"/>
          </rPr>
          <t xml:space="preserve">This should be a bank account in your (the applicant's) name.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Emily Russell</author>
  </authors>
  <commentList>
    <comment ref="K11" authorId="0" shapeId="0" xr:uid="{00000000-0006-0000-0300-000001000000}">
      <text>
        <r>
          <rPr>
            <sz val="9"/>
            <color indexed="81"/>
            <rFont val="Tahoma"/>
            <family val="2"/>
          </rPr>
          <t>Required unless the</t>
        </r>
        <r>
          <rPr>
            <b/>
            <sz val="9"/>
            <color indexed="81"/>
            <rFont val="Tahoma"/>
            <family val="2"/>
          </rPr>
          <t xml:space="preserve"> </t>
        </r>
        <r>
          <rPr>
            <sz val="9"/>
            <color indexed="81"/>
            <rFont val="Tahoma"/>
            <family val="2"/>
          </rPr>
          <t xml:space="preserve">Supplier ID is quoted in Column Q
</t>
        </r>
      </text>
    </comment>
    <comment ref="L11" authorId="0" shapeId="0" xr:uid="{00000000-0006-0000-0300-000002000000}">
      <text>
        <r>
          <rPr>
            <sz val="9"/>
            <color indexed="81"/>
            <rFont val="Tahoma"/>
            <family val="2"/>
          </rPr>
          <t xml:space="preserve">Required unless the Supplier ID is quoted in Column Q
</t>
        </r>
      </text>
    </comment>
    <comment ref="P11" authorId="0" shapeId="0" xr:uid="{00000000-0006-0000-0300-000003000000}">
      <text>
        <r>
          <rPr>
            <sz val="9"/>
            <color indexed="81"/>
            <rFont val="Tahoma"/>
            <family val="2"/>
          </rPr>
          <t xml:space="preserve">For records already existing on Oracle
</t>
        </r>
      </text>
    </comment>
    <comment ref="Q11" authorId="0" shapeId="0" xr:uid="{00000000-0006-0000-0300-000004000000}">
      <text>
        <r>
          <rPr>
            <sz val="9"/>
            <color indexed="81"/>
            <rFont val="Tahoma"/>
            <family val="2"/>
          </rPr>
          <t>Authorisation Date plus PRF (DDMMYYPRF)</t>
        </r>
      </text>
    </comment>
    <comment ref="U11" authorId="0" shapeId="0" xr:uid="{00000000-0006-0000-0300-000005000000}">
      <text>
        <r>
          <rPr>
            <sz val="9"/>
            <color indexed="81"/>
            <rFont val="Tahoma"/>
            <family val="2"/>
          </rPr>
          <t xml:space="preserve">Can be the same as the Header Description: only change if you would like a specific description against certain coding
</t>
        </r>
      </text>
    </comment>
    <comment ref="AF11" authorId="0" shapeId="0" xr:uid="{00000000-0006-0000-0300-000006000000}">
      <text>
        <r>
          <rPr>
            <sz val="9"/>
            <color indexed="81"/>
            <rFont val="Tahoma"/>
            <family val="2"/>
          </rPr>
          <t>Please enter as per the tab 'R12 Expenditure Types'</t>
        </r>
      </text>
    </comment>
    <comment ref="K21" authorId="0" shapeId="0" xr:uid="{00000000-0006-0000-0300-000007000000}">
      <text>
        <r>
          <rPr>
            <sz val="9"/>
            <color indexed="81"/>
            <rFont val="Tahoma"/>
            <family val="2"/>
          </rPr>
          <t>Required unless the</t>
        </r>
        <r>
          <rPr>
            <b/>
            <sz val="9"/>
            <color indexed="81"/>
            <rFont val="Tahoma"/>
            <family val="2"/>
          </rPr>
          <t xml:space="preserve"> </t>
        </r>
        <r>
          <rPr>
            <sz val="9"/>
            <color indexed="81"/>
            <rFont val="Tahoma"/>
            <family val="2"/>
          </rPr>
          <t xml:space="preserve">Supplier ID is quoted in Column Q
</t>
        </r>
      </text>
    </comment>
    <comment ref="O21" authorId="0" shapeId="0" xr:uid="{00000000-0006-0000-0300-000008000000}">
      <text>
        <r>
          <rPr>
            <sz val="9"/>
            <color indexed="81"/>
            <rFont val="Tahoma"/>
            <family val="2"/>
          </rPr>
          <t xml:space="preserve">Required unless the Supplier ID is quoted in Column Q
</t>
        </r>
      </text>
    </comment>
    <comment ref="S21" authorId="0" shapeId="0" xr:uid="{00000000-0006-0000-0300-000009000000}">
      <text>
        <r>
          <rPr>
            <sz val="9"/>
            <color indexed="81"/>
            <rFont val="Tahoma"/>
            <family val="2"/>
          </rPr>
          <t xml:space="preserve">For records already existing on Oracle
</t>
        </r>
      </text>
    </comment>
    <comment ref="T21" authorId="0" shapeId="0" xr:uid="{00000000-0006-0000-0300-00000A000000}">
      <text>
        <r>
          <rPr>
            <sz val="9"/>
            <color indexed="81"/>
            <rFont val="Tahoma"/>
            <family val="2"/>
          </rPr>
          <t>Authorisation Date plus PRF (DDMMYYPRF)</t>
        </r>
      </text>
    </comment>
    <comment ref="X21" authorId="0" shapeId="0" xr:uid="{00000000-0006-0000-0300-00000B000000}">
      <text>
        <r>
          <rPr>
            <sz val="9"/>
            <color indexed="81"/>
            <rFont val="Tahoma"/>
            <family val="2"/>
          </rPr>
          <t xml:space="preserve">Can be the same as the Header Description: only change if you would like a specific description against certain coding
</t>
        </r>
      </text>
    </comment>
    <comment ref="AI21" authorId="0" shapeId="0" xr:uid="{00000000-0006-0000-0300-00000C000000}">
      <text>
        <r>
          <rPr>
            <sz val="9"/>
            <color indexed="81"/>
            <rFont val="Tahoma"/>
            <family val="2"/>
          </rPr>
          <t>Please enter as per the tab 'R12 Expenditure Types'</t>
        </r>
      </text>
    </comment>
  </commentList>
</comments>
</file>

<file path=xl/sharedStrings.xml><?xml version="1.0" encoding="utf-8"?>
<sst xmlns="http://schemas.openxmlformats.org/spreadsheetml/2006/main" count="978" uniqueCount="880">
  <si>
    <t>The department or faculty will be required to underwrite the loan.</t>
  </si>
  <si>
    <t>Procedure</t>
  </si>
  <si>
    <t>Step 1</t>
  </si>
  <si>
    <t>Step 2</t>
  </si>
  <si>
    <t>Step 3</t>
  </si>
  <si>
    <t>Staff Immigration Team</t>
  </si>
  <si>
    <t>It should be noted that where the total of any University of Oxford loans (including season travel ticket loans) exceeds £10,000, there will be tax implications for the individual.</t>
  </si>
  <si>
    <t>SECTION 1: (to be completed by the applicant)</t>
  </si>
  <si>
    <t>Title (e.g. Prof, Dr, Mr, Mrs, Ms etc.)</t>
  </si>
  <si>
    <t>- select -</t>
  </si>
  <si>
    <t>Title</t>
  </si>
  <si>
    <t>Prof</t>
  </si>
  <si>
    <t>Dr</t>
  </si>
  <si>
    <t>Mr</t>
  </si>
  <si>
    <t>Mrs</t>
  </si>
  <si>
    <t>Ms</t>
  </si>
  <si>
    <t>Miss</t>
  </si>
  <si>
    <t>Rev</t>
  </si>
  <si>
    <t>Right Hon</t>
  </si>
  <si>
    <t>Ambassador</t>
  </si>
  <si>
    <t>PART A: Applicant(s) details</t>
  </si>
  <si>
    <t>Country of Nationality list</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</si>
  <si>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</si>
  <si>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</si>
  <si>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</si>
  <si>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</si>
  <si>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</si>
  <si>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</si>
  <si>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</si>
  <si>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</si>
  <si>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</si>
  <si>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</si>
  <si>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</si>
  <si>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</si>
  <si>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</si>
  <si>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</si>
  <si>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</si>
  <si>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</si>
  <si>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</si>
  <si>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</si>
  <si>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</si>
  <si>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</si>
  <si>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</si>
  <si>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</si>
  <si>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</si>
  <si>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</si>
  <si>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</si>
  <si>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</si>
  <si>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</si>
  <si>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Bonaire, Sint Eustatuis &amp; Saba</t>
  </si>
  <si>
    <t>Bosnia and Herzegovina</t>
  </si>
  <si>
    <t>Botswana</t>
  </si>
  <si>
    <t>Bouvet Island</t>
  </si>
  <si>
    <t>Brazil</t>
  </si>
  <si>
    <t>British Citizen</t>
  </si>
  <si>
    <t>British Indean Ocean Territory</t>
  </si>
  <si>
    <t>British National (Overseas)</t>
  </si>
  <si>
    <t>British Overseas Citizen</t>
  </si>
  <si>
    <t>British Overseas Territories Citizenship (BOTC)</t>
  </si>
  <si>
    <t>British Protected Person</t>
  </si>
  <si>
    <t>British Subject</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</si>
  <si>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</si>
  <si>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</si>
  <si>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</si>
  <si>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</si>
  <si>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</si>
  <si>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</si>
  <si>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</si>
  <si>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</si>
  <si>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</si>
  <si>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</si>
  <si>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</si>
  <si>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</si>
  <si>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</si>
  <si>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</si>
  <si>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</si>
  <si>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</si>
  <si>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</si>
  <si>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</si>
  <si>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Cook Islands</t>
  </si>
  <si>
    <t>Costa Rica</t>
  </si>
  <si>
    <t>Cote D'Ivoire (Ivory Coast)</t>
  </si>
  <si>
    <t>Croatia</t>
  </si>
  <si>
    <t>Cuba</t>
  </si>
  <si>
    <t>Curacao</t>
  </si>
  <si>
    <t>Cyprus (Republic of Cyprus)</t>
  </si>
  <si>
    <t>Czech Republic</t>
  </si>
  <si>
    <t>Democratic People's Republic of Korea (North Korea)</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</si>
  <si>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</si>
  <si>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</si>
  <si>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</si>
  <si>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</si>
  <si>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</si>
  <si>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</si>
  <si>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</si>
  <si>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</si>
  <si>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</si>
  <si>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</si>
  <si>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</si>
  <si>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</si>
  <si>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</si>
  <si>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 (The Faroes)</t>
  </si>
  <si>
    <t>Fiji</t>
  </si>
  <si>
    <t>Finland</t>
  </si>
  <si>
    <t>France</t>
  </si>
  <si>
    <t>French Guiana</t>
  </si>
  <si>
    <t>French Polynesia</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</si>
  <si>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</si>
  <si>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</si>
  <si>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</si>
  <si>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</si>
  <si>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</si>
  <si>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</si>
  <si>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</si>
  <si>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</si>
  <si>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</si>
  <si>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</si>
  <si>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</si>
  <si>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</si>
  <si>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</si>
  <si>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</si>
  <si>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</si>
  <si>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</si>
  <si>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</si>
  <si>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</si>
  <si>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(Vatican City State)</t>
  </si>
  <si>
    <t>Honduras</t>
  </si>
  <si>
    <t>Hong Kong (Special Administrative Region of China)</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</si>
  <si>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</si>
  <si>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</si>
  <si>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</si>
  <si>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</si>
  <si>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</si>
  <si>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</si>
  <si>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</si>
  <si>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</si>
  <si>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</si>
  <si>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</si>
  <si>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</si>
  <si>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</si>
  <si>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</si>
  <si>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</si>
  <si>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</si>
  <si>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</si>
  <si>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</si>
  <si>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Kosovo</t>
  </si>
  <si>
    <t>Kuwait</t>
  </si>
  <si>
    <t>Kyrgyzstan</t>
  </si>
  <si>
    <t>Lao People's Democratic Republic</t>
  </si>
  <si>
    <t>Latvia</t>
  </si>
  <si>
    <t>Lebanon</t>
  </si>
  <si>
    <t>Lesotho</t>
  </si>
  <si>
    <t>Liberia</t>
  </si>
  <si>
    <t>Libya</t>
  </si>
  <si>
    <t>Liechtenstein</t>
  </si>
  <si>
    <t>Lithuania</t>
  </si>
  <si>
    <t>Luxembourg</t>
  </si>
  <si>
    <t>Macau</t>
  </si>
  <si>
    <t>Macedonia, The Former Yugoslav Republic of</t>
  </si>
  <si>
    <t>Madagascar</t>
  </si>
  <si>
    <t>Malawi</t>
  </si>
  <si>
    <t>Malaysia</t>
  </si>
  <si>
    <t>Maldives</t>
  </si>
  <si>
    <t>Mali</t>
  </si>
  <si>
    <t>Malta</t>
  </si>
  <si>
    <t>Marshall Islands</t>
  </si>
  <si>
    <t>Martinique</t>
  </si>
  <si>
    <t>Mauritania</t>
  </si>
  <si>
    <t>Mauritius</t>
  </si>
  <si>
    <t>Mayette</t>
  </si>
  <si>
    <t>Mexico</t>
  </si>
  <si>
    <t>Micronesia (Federated States of)</t>
  </si>
  <si>
    <t>Moldova, Republic of</t>
  </si>
  <si>
    <t>Monaco</t>
  </si>
  <si>
    <t>Mongolia</t>
  </si>
  <si>
    <t>Montenegro</t>
  </si>
  <si>
    <t>Montserrat</t>
  </si>
  <si>
    <t>Morocco</t>
  </si>
  <si>
    <t>Mozambique</t>
  </si>
  <si>
    <t>Myanmar (Burma)</t>
  </si>
  <si>
    <t>Namibia</t>
  </si>
  <si>
    <t>Nationality Currently Unkown</t>
  </si>
  <si>
    <t>Nauru</t>
  </si>
  <si>
    <t>Nepal</t>
  </si>
  <si>
    <t>Netherlands</t>
  </si>
  <si>
    <t>New Caledonia</t>
  </si>
  <si>
    <t>New Zealand</t>
  </si>
  <si>
    <t>Nicaragua</t>
  </si>
  <si>
    <t>Niger</t>
  </si>
  <si>
    <t>Nigeria</t>
  </si>
  <si>
    <t>Niue</t>
  </si>
  <si>
    <t>Norfork Island</t>
  </si>
  <si>
    <t>Northern Mariana Islands</t>
  </si>
  <si>
    <t>Norway</t>
  </si>
  <si>
    <t>Officially Stateless</t>
  </si>
  <si>
    <t>Oman</t>
  </si>
  <si>
    <t>Pakistan</t>
  </si>
  <si>
    <t>Palau</t>
  </si>
  <si>
    <t>Palestine Occupied Territory</t>
  </si>
  <si>
    <t>Panama</t>
  </si>
  <si>
    <t>Papua New Guinea</t>
  </si>
  <si>
    <t>Paraguay</t>
  </si>
  <si>
    <t>Peru</t>
  </si>
  <si>
    <t>Philippines</t>
  </si>
  <si>
    <r>
      <t xml:space="preserve">Pitcairn </t>
    </r>
    <r>
      <rPr>
        <sz val="11"/>
        <color rgb="FFFF0000"/>
        <rFont val="Calibri"/>
        <family val="2"/>
        <scheme val="minor"/>
      </rPr>
      <t>(&amp; Henderson, Dulcie and Oeno Islands)</t>
    </r>
  </si>
  <si>
    <t>Poland</t>
  </si>
  <si>
    <t>Portugal</t>
  </si>
  <si>
    <t>Puerto Rico</t>
  </si>
  <si>
    <t>Qatar</t>
  </si>
  <si>
    <t>Refugee - Article 1 of the 1951 Convention</t>
  </si>
  <si>
    <t>Reunion</t>
  </si>
  <si>
    <t>Romania</t>
  </si>
  <si>
    <t>Russian Federation</t>
  </si>
  <si>
    <t>Rwanda</t>
  </si>
  <si>
    <t>Saint Barthelemy</t>
  </si>
  <si>
    <t>Saint Helena, Ascencion and Tristan da Cunha</t>
  </si>
  <si>
    <t>Saint Kitts and Nevis</t>
  </si>
  <si>
    <t>Saint Lucia</t>
  </si>
  <si>
    <t>Saint Martin</t>
  </si>
  <si>
    <t>Saint Pierre and Miquelon</t>
  </si>
  <si>
    <t>Saint Vincent and the Grenadines</t>
  </si>
  <si>
    <r>
      <t xml:space="preserve">Samoa </t>
    </r>
    <r>
      <rPr>
        <sz val="11"/>
        <color rgb="FFFF0000"/>
        <rFont val="Calibri"/>
        <family val="2"/>
        <scheme val="minor"/>
      </rPr>
      <t>(and Western Samoa)</t>
    </r>
  </si>
  <si>
    <t>San Marino</t>
  </si>
  <si>
    <t>Sao Tome and Principe</t>
  </si>
  <si>
    <t>Saudi Arabia</t>
  </si>
  <si>
    <t>Senegal</t>
  </si>
  <si>
    <t>Serbia</t>
  </si>
  <si>
    <t>Seychelles</t>
  </si>
  <si>
    <t>Sierra Leone</t>
  </si>
  <si>
    <t>Singapore</t>
  </si>
  <si>
    <t>Sint Maarten (Dutch Part)</t>
  </si>
  <si>
    <t>Slovakia</t>
  </si>
  <si>
    <t>Slovenia</t>
  </si>
  <si>
    <t>Solomon Islands</t>
  </si>
  <si>
    <t>Somalia</t>
  </si>
  <si>
    <t>South Africa</t>
  </si>
  <si>
    <t>South Georgia and the South Sandwich Islands</t>
  </si>
  <si>
    <t>South Korea (Republic of Korea)</t>
  </si>
  <si>
    <t>South Sudan</t>
  </si>
  <si>
    <t>Spain</t>
  </si>
  <si>
    <t>Sri Lanka</t>
  </si>
  <si>
    <t>Stateless Person (Article 1 of 1954 Convention)</t>
  </si>
  <si>
    <t>Stateless Refugee Other</t>
  </si>
  <si>
    <t>Sudan</t>
  </si>
  <si>
    <t>Suriname</t>
  </si>
  <si>
    <t>Svalbard and Jan Mayen Islands</t>
  </si>
  <si>
    <t>Swaziland</t>
  </si>
  <si>
    <t>Sweden</t>
  </si>
  <si>
    <t>Switzerland</t>
  </si>
  <si>
    <t>Syria Arab Republic</t>
  </si>
  <si>
    <t>Taiwan (Republic of China)</t>
  </si>
  <si>
    <t>Tajikistan</t>
  </si>
  <si>
    <t>Tanzania, United Republic Of</t>
  </si>
  <si>
    <t>Thailand</t>
  </si>
  <si>
    <t>Timor-Leste (East Timor)</t>
  </si>
  <si>
    <t>Togo</t>
  </si>
  <si>
    <t>Tokelau</t>
  </si>
  <si>
    <t>Tonga</t>
  </si>
  <si>
    <t>Trinidad and Tobago</t>
  </si>
  <si>
    <t>Tunisia</t>
  </si>
  <si>
    <t>Turkey</t>
  </si>
  <si>
    <t>Turkish Controlled Area of Cyprus</t>
  </si>
  <si>
    <t>Turkmenistan</t>
  </si>
  <si>
    <t>Turks and Caicos Islands</t>
  </si>
  <si>
    <t>Tuvalu</t>
  </si>
  <si>
    <t>Uganda</t>
  </si>
  <si>
    <t>Ukraine</t>
  </si>
  <si>
    <t>United Arab Emirates</t>
  </si>
  <si>
    <t>UK</t>
  </si>
  <si>
    <t>United Kingdom</t>
  </si>
  <si>
    <t>United Nations</t>
  </si>
  <si>
    <t>United Nations Agency</t>
  </si>
  <si>
    <t>United States Minor Outlying Islands</t>
  </si>
  <si>
    <t>USA</t>
  </si>
  <si>
    <t>United States of America</t>
  </si>
  <si>
    <t>Unspecified Nationality</t>
  </si>
  <si>
    <t>Uruguay</t>
  </si>
  <si>
    <t>USSR</t>
  </si>
  <si>
    <t>Uzbekistan</t>
  </si>
  <si>
    <t>Vanuatu</t>
  </si>
  <si>
    <t>Venezuela</t>
  </si>
  <si>
    <t>Vietnam</t>
  </si>
  <si>
    <t>Virgin Islands, British</t>
  </si>
  <si>
    <t>Virgin Islands, U.S.</t>
  </si>
  <si>
    <t>Wallis and Futuna Islands</t>
  </si>
  <si>
    <t>Western Sahara</t>
  </si>
  <si>
    <t>Yemen</t>
  </si>
  <si>
    <t>Zambia</t>
  </si>
  <si>
    <t>Zimbabwe</t>
  </si>
  <si>
    <t>Last name</t>
  </si>
  <si>
    <t>First name(s)</t>
  </si>
  <si>
    <t>Nationality</t>
  </si>
  <si>
    <t>Date of birth - DD/MM/YYYY</t>
  </si>
  <si>
    <t>Email address</t>
  </si>
  <si>
    <t>Contact Phone number</t>
  </si>
  <si>
    <t>Name of Dependant</t>
  </si>
  <si>
    <t>Relationship to you</t>
  </si>
  <si>
    <t>Department / Faculty</t>
  </si>
  <si>
    <t>Visa application type</t>
  </si>
  <si>
    <t>UK Ancestry</t>
  </si>
  <si>
    <t>10 year 'Long residence' ILR (Indefinite Leave to Remain)</t>
  </si>
  <si>
    <t>PART B: Details of loan requested</t>
  </si>
  <si>
    <t>Spouse/partner of UK national or settled person</t>
  </si>
  <si>
    <t>INSIDE the UK</t>
  </si>
  <si>
    <t>OUTSIDE the UK</t>
  </si>
  <si>
    <t>Where are you applying from?</t>
  </si>
  <si>
    <t xml:space="preserve">years </t>
  </si>
  <si>
    <t>months</t>
  </si>
  <si>
    <t>indefinite</t>
  </si>
  <si>
    <t>---</t>
  </si>
  <si>
    <t>Visa type</t>
  </si>
  <si>
    <t>Dependants OUT</t>
  </si>
  <si>
    <t>Dependants IN</t>
  </si>
  <si>
    <t>Application fees as of:</t>
  </si>
  <si>
    <t>Costs calculation</t>
  </si>
  <si>
    <t>Main applicant</t>
  </si>
  <si>
    <t>Visa fee</t>
  </si>
  <si>
    <t>IHS / NHS Surcharge</t>
  </si>
  <si>
    <t>max LENGTH (years)</t>
  </si>
  <si>
    <t>TOTALs:</t>
  </si>
  <si>
    <t xml:space="preserve">TOTAL visa fees &amp; IHS fees </t>
  </si>
  <si>
    <t xml:space="preserve">Please enter the loan amount you wish to request: </t>
  </si>
  <si>
    <t>PART C: Payment details</t>
  </si>
  <si>
    <t>Name of Bank</t>
  </si>
  <si>
    <t>Address of Bank</t>
  </si>
  <si>
    <t>Name of account holder</t>
  </si>
  <si>
    <t>Account number</t>
  </si>
  <si>
    <t>PART D: Repayment details</t>
  </si>
  <si>
    <t>Repayment of the visa loan will commence with the first salary payment after the loan has been made. Repayments will be made over 24 months, unless the contract or visa end date is less than 24 months, when recovery will be over the duration of the visa, or the contract date if less.</t>
  </si>
  <si>
    <t>Declaration ticked</t>
  </si>
  <si>
    <t>Full Name</t>
  </si>
  <si>
    <t>SECTION 2: (to be completed by the Department/Faculty)</t>
  </si>
  <si>
    <r>
      <t xml:space="preserve">The departmental/faculty HR contact completes </t>
    </r>
    <r>
      <rPr>
        <b/>
        <u/>
        <sz val="12"/>
        <color theme="1"/>
        <rFont val="Calibri"/>
        <family val="2"/>
        <scheme val="minor"/>
      </rPr>
      <t>Section 2</t>
    </r>
    <r>
      <rPr>
        <sz val="10"/>
        <color theme="1"/>
        <rFont val="Calibri"/>
        <family val="2"/>
        <scheme val="minor"/>
      </rPr>
      <t xml:space="preserve"> of this form and arranges approval of the loan from the Head of Department/Faculty or Head of Administration.</t>
    </r>
  </si>
  <si>
    <t>To the best of your knowledge, the information provided by the applicant is correct;</t>
  </si>
  <si>
    <t>The Department/ Faculty will not reimburse visa costs which are being claimed by the applicant; and</t>
  </si>
  <si>
    <t>Any amount not recovered from the individual will be met from Department/Faculty funds.</t>
  </si>
  <si>
    <t>Position</t>
  </si>
  <si>
    <r>
      <t xml:space="preserve">Date </t>
    </r>
    <r>
      <rPr>
        <i/>
        <sz val="11"/>
        <color theme="1"/>
        <rFont val="Calibri"/>
        <family val="2"/>
        <scheme val="minor"/>
      </rPr>
      <t>(DD/MM/YYYY)</t>
    </r>
  </si>
  <si>
    <t>Department/ Faculty</t>
  </si>
  <si>
    <t xml:space="preserve">Please send completed form to </t>
  </si>
  <si>
    <t>james.baker@admin.ox.ac.uk</t>
  </si>
  <si>
    <t>VISA LOAN SCHEME (INTEREST FREE) REQUEST FORM</t>
  </si>
  <si>
    <r>
      <t>(we will use these details to advise you when the</t>
    </r>
    <r>
      <rPr>
        <i/>
        <sz val="11"/>
        <rFont val="Calibri"/>
        <family val="2"/>
        <scheme val="minor"/>
      </rPr>
      <t xml:space="preserve"> funds are ava</t>
    </r>
    <r>
      <rPr>
        <i/>
        <sz val="11"/>
        <color theme="1"/>
        <rFont val="Calibri"/>
        <family val="2"/>
        <scheme val="minor"/>
      </rPr>
      <t>ilable)</t>
    </r>
  </si>
  <si>
    <t>What type of visa application are you making?</t>
  </si>
  <si>
    <t>Please enter your name and the date to confirm you have read and understood the loan conditions, and that the information you have provided is to the best of your knowledge, complete, true and correct.</t>
  </si>
  <si>
    <t xml:space="preserve">Please send your completed form electronically to your HR department who will arrange for it to be approved by the Head of Department/ Faculty or Head of Administration and sent to SIT. </t>
  </si>
  <si>
    <t>By providing your details below and submitting this form to SIT via email you are confirming that:</t>
  </si>
  <si>
    <r>
      <t xml:space="preserve">Will the visa loan also cover fees for your dependants/ family? </t>
    </r>
    <r>
      <rPr>
        <i/>
        <sz val="11"/>
        <color theme="1"/>
        <rFont val="Calibri"/>
        <family val="2"/>
        <scheme val="minor"/>
      </rPr>
      <t>(Normally your spouse or partner and children.)</t>
    </r>
    <r>
      <rPr>
        <sz val="11"/>
        <color theme="1"/>
        <rFont val="Calibri"/>
        <family val="2"/>
        <scheme val="minor"/>
      </rPr>
      <t xml:space="preserve"> If </t>
    </r>
    <r>
      <rPr>
        <b/>
        <sz val="11"/>
        <color theme="1"/>
        <rFont val="Calibri"/>
        <family val="2"/>
        <scheme val="minor"/>
      </rPr>
      <t>Yes</t>
    </r>
    <r>
      <rPr>
        <sz val="11"/>
        <color theme="1"/>
        <rFont val="Calibri"/>
        <family val="2"/>
        <scheme val="minor"/>
      </rPr>
      <t xml:space="preserve"> please provide their details below.</t>
    </r>
  </si>
  <si>
    <t>Loan Conditions</t>
  </si>
  <si>
    <t>The individual must have received an offer conditional and have provided satisfactory references, or an extension of employment with their department or faculty.</t>
  </si>
  <si>
    <t>Tick if department/ faculty has agreed to reimburse for main applicant</t>
  </si>
  <si>
    <t>NHS</t>
  </si>
  <si>
    <t>Max loan amount</t>
  </si>
  <si>
    <t>The loan will be for no other costs than those mentioned in the Purpose of loan section above.</t>
  </si>
  <si>
    <t>Purpose of loan</t>
  </si>
  <si>
    <t>Dept/ Faculty reimbursing for main applicant?</t>
  </si>
  <si>
    <r>
      <t>Please confirm you understand (</t>
    </r>
    <r>
      <rPr>
        <i/>
        <sz val="12"/>
        <color theme="1"/>
        <rFont val="Calibri"/>
        <family val="2"/>
        <scheme val="minor"/>
      </rPr>
      <t>by ticking the box</t>
    </r>
    <r>
      <rPr>
        <sz val="12"/>
        <color theme="1"/>
        <rFont val="Calibri"/>
        <family val="2"/>
        <scheme val="minor"/>
      </rPr>
      <t xml:space="preserve">) that </t>
    </r>
    <r>
      <rPr>
        <u/>
        <sz val="12"/>
        <color theme="1"/>
        <rFont val="Calibri"/>
        <family val="2"/>
        <scheme val="minor"/>
      </rPr>
      <t>in the event you leave the University of Oxford</t>
    </r>
    <r>
      <rPr>
        <sz val="12"/>
        <color theme="1"/>
        <rFont val="Calibri"/>
        <family val="2"/>
        <scheme val="minor"/>
      </rPr>
      <t xml:space="preserve"> before the loan has been fully recovered, the outstanding debt will be deducted from your final payment, or, if this is insufficient, you undertake to repay the balance within 14 days of the last day of employment; and </t>
    </r>
    <r>
      <rPr>
        <u/>
        <sz val="12"/>
        <color theme="1"/>
        <rFont val="Calibri"/>
        <family val="2"/>
        <scheme val="minor"/>
      </rPr>
      <t>if you decide not to take up employment</t>
    </r>
    <r>
      <rPr>
        <sz val="12"/>
        <color theme="1"/>
        <rFont val="Calibri"/>
        <family val="2"/>
        <scheme val="minor"/>
      </rPr>
      <t xml:space="preserve"> you undertake to repay the loan within 14 days of the notification not to take up employment.</t>
    </r>
  </si>
  <si>
    <r>
      <rPr>
        <u/>
        <sz val="11"/>
        <color theme="1"/>
        <rFont val="Calibri"/>
        <family val="2"/>
        <scheme val="minor"/>
      </rPr>
      <t>If you are a prospective employee</t>
    </r>
    <r>
      <rPr>
        <sz val="11"/>
        <color theme="1"/>
        <rFont val="Calibri"/>
        <family val="2"/>
        <scheme val="minor"/>
      </rPr>
      <t xml:space="preserve"> please instead enter '</t>
    </r>
    <r>
      <rPr>
        <b/>
        <i/>
        <sz val="11"/>
        <color theme="1"/>
        <rFont val="Calibri"/>
        <family val="2"/>
        <scheme val="minor"/>
      </rPr>
      <t>New Starter</t>
    </r>
    <r>
      <rPr>
        <sz val="11"/>
        <color theme="1"/>
        <rFont val="Calibri"/>
        <family val="2"/>
        <scheme val="minor"/>
      </rPr>
      <t>'.</t>
    </r>
  </si>
  <si>
    <t xml:space="preserve">Once approved, the Head of Department/Faculty emails the completed form to the Staff Immigration Team (SIT). SIT will check the application, inform the applicant that the loan have been approved, and arrange for Payroll to make the loan payment. </t>
  </si>
  <si>
    <r>
      <t xml:space="preserve">Electronic Signature </t>
    </r>
    <r>
      <rPr>
        <i/>
        <sz val="12"/>
        <color theme="1"/>
        <rFont val="Calibri"/>
        <family val="2"/>
        <scheme val="minor"/>
      </rPr>
      <t>(please insert initials and surname as electronic signature)</t>
    </r>
  </si>
  <si>
    <t>Head of Department or delegated authority</t>
  </si>
  <si>
    <t>Telephone</t>
  </si>
  <si>
    <t>Email</t>
  </si>
  <si>
    <t>Cost Centre</t>
  </si>
  <si>
    <t>natural account</t>
  </si>
  <si>
    <t>activity</t>
  </si>
  <si>
    <t xml:space="preserve">  source of funds</t>
  </si>
  <si>
    <t>organisation</t>
  </si>
  <si>
    <t>00</t>
  </si>
  <si>
    <t>00000</t>
  </si>
  <si>
    <t>e.g. AB0000</t>
  </si>
  <si>
    <t>00000 (default)</t>
  </si>
  <si>
    <t>000000</t>
  </si>
  <si>
    <t>future</t>
  </si>
  <si>
    <t>Department/ Faculty cost code any amount not recovered from the individual will be charged to:</t>
  </si>
  <si>
    <t>who will check it and arrange for payment.</t>
  </si>
  <si>
    <r>
      <t xml:space="preserve">SECTION 1 </t>
    </r>
    <r>
      <rPr>
        <i/>
        <u/>
        <sz val="14"/>
        <color theme="10"/>
        <rFont val="Calibri"/>
        <family val="2"/>
        <scheme val="minor"/>
      </rPr>
      <t>continued</t>
    </r>
    <r>
      <rPr>
        <u/>
        <sz val="14"/>
        <color theme="10"/>
        <rFont val="Calibri"/>
        <family val="2"/>
        <scheme val="minor"/>
      </rPr>
      <t>: (to be completed by the applicant)</t>
    </r>
  </si>
  <si>
    <r>
      <t xml:space="preserve">Please complete </t>
    </r>
    <r>
      <rPr>
        <b/>
        <u/>
        <sz val="11"/>
        <color theme="1"/>
        <rFont val="Calibri"/>
        <family val="2"/>
        <scheme val="minor"/>
      </rPr>
      <t>all</t>
    </r>
    <r>
      <rPr>
        <sz val="11"/>
        <color theme="1"/>
        <rFont val="Calibri"/>
        <family val="2"/>
        <scheme val="minor"/>
      </rPr>
      <t xml:space="preserve"> relevant fields in this section and then submit to your departmental/ faculty HR contact who will arrange authorisation.  </t>
    </r>
  </si>
  <si>
    <r>
      <t xml:space="preserve">Please provide details of the Bank account you require the money to be paid to, </t>
    </r>
    <r>
      <rPr>
        <u/>
        <sz val="11"/>
        <color theme="1"/>
        <rFont val="Calibri"/>
        <family val="2"/>
        <scheme val="minor"/>
      </rPr>
      <t>ensuring the details are correct.</t>
    </r>
  </si>
  <si>
    <t>Surname</t>
  </si>
  <si>
    <t>Payroll Number</t>
  </si>
  <si>
    <t>Department Name</t>
  </si>
  <si>
    <t>Department Cost Code (GL only)</t>
  </si>
  <si>
    <t>Loan Value</t>
  </si>
  <si>
    <t>Loan Term (Months)</t>
  </si>
  <si>
    <t>Forenames</t>
  </si>
  <si>
    <t>Max repayment length (months)</t>
  </si>
  <si>
    <t xml:space="preserve">Loan will be recovered over </t>
  </si>
  <si>
    <t>Code</t>
  </si>
  <si>
    <t>Department</t>
  </si>
  <si>
    <t>AB</t>
  </si>
  <si>
    <t>Pitt Rivers Museum</t>
  </si>
  <si>
    <t>AC</t>
  </si>
  <si>
    <t>School of Geography and the Environment</t>
  </si>
  <si>
    <t>AE</t>
  </si>
  <si>
    <t>Social and Cultural Anthropology</t>
  </si>
  <si>
    <t>AF</t>
  </si>
  <si>
    <t>Environmental Change Institute</t>
  </si>
  <si>
    <t>AJ</t>
  </si>
  <si>
    <t>Target Discovery Institute</t>
  </si>
  <si>
    <t>AL</t>
  </si>
  <si>
    <t>Biochemistry</t>
  </si>
  <si>
    <t>AM</t>
  </si>
  <si>
    <t>Statistics</t>
  </si>
  <si>
    <t>AN</t>
  </si>
  <si>
    <t>Oncology</t>
  </si>
  <si>
    <t>AP</t>
  </si>
  <si>
    <t>AS</t>
  </si>
  <si>
    <t>Physiology</t>
  </si>
  <si>
    <t>AT</t>
  </si>
  <si>
    <t>AU</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</si>
  <si>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</si>
  <si>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</si>
  <si>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</si>
  <si>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</si>
  <si>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</si>
  <si>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</si>
  <si>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</si>
  <si>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</si>
  <si>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</si>
  <si>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</si>
  <si>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</si>
  <si>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</si>
  <si>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</si>
  <si>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</si>
  <si>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</si>
  <si>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</si>
  <si>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</si>
  <si>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</si>
  <si>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</si>
  <si>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</si>
  <si>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</si>
  <si>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</si>
  <si>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</si>
  <si>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</si>
  <si>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</si>
  <si>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</si>
  <si>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</si>
  <si>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</si>
  <si>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</si>
  <si>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</si>
  <si>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</si>
  <si>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</si>
  <si>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</si>
  <si>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</si>
  <si>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</si>
  <si>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</si>
  <si>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</si>
  <si>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</si>
  <si>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</si>
  <si>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</si>
  <si>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</si>
  <si>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</si>
  <si>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</si>
  <si>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</si>
  <si>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</si>
  <si>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</si>
  <si>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CA</t>
  </si>
  <si>
    <t>Medieval and Modern Languages Faculty</t>
  </si>
  <si>
    <t>CC</t>
  </si>
  <si>
    <t>RDM</t>
  </si>
  <si>
    <t>CD</t>
  </si>
  <si>
    <t>History Faculty</t>
  </si>
  <si>
    <t>CF</t>
  </si>
  <si>
    <t>RDM Investigative Medicine</t>
  </si>
  <si>
    <t>CG</t>
  </si>
  <si>
    <t>Music Faculty</t>
  </si>
  <si>
    <t>CJ</t>
  </si>
  <si>
    <t>MRC Brain Network Dynamics Unit (BNDU)</t>
  </si>
  <si>
    <t>CK</t>
  </si>
  <si>
    <t>CQ</t>
  </si>
  <si>
    <t>Experimental Psychology</t>
  </si>
  <si>
    <t>CT</t>
  </si>
  <si>
    <t>Politics and International Relations</t>
  </si>
  <si>
    <t>CU</t>
  </si>
  <si>
    <t>Economics</t>
  </si>
  <si>
    <t>CV</t>
  </si>
  <si>
    <t>Social Policy and Intervention</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</si>
  <si>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</si>
  <si>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</si>
  <si>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</si>
  <si>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</si>
  <si>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</si>
  <si>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</si>
  <si>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</si>
  <si>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</si>
  <si>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</si>
  <si>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</si>
  <si>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</si>
  <si>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</si>
  <si>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</si>
  <si>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</si>
  <si>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</si>
  <si>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</si>
  <si>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</si>
  <si>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Engineering Science</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</si>
  <si>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</si>
  <si>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</si>
  <si>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</si>
  <si>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</si>
  <si>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</si>
  <si>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</si>
  <si>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</si>
  <si>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</si>
  <si>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</si>
  <si>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</si>
  <si>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</si>
  <si>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</si>
  <si>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</si>
  <si>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</si>
  <si>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</si>
  <si>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</si>
  <si>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</si>
  <si>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</si>
  <si>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</si>
  <si>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</si>
  <si>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</si>
  <si>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</si>
  <si>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</si>
  <si>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</si>
  <si>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</si>
  <si>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</si>
  <si>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</si>
  <si>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</si>
  <si>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</si>
  <si>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</si>
  <si>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</si>
  <si>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</si>
  <si>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</si>
  <si>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</si>
  <si>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</si>
  <si>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</si>
  <si>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</si>
  <si>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</si>
  <si>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</si>
  <si>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</si>
  <si>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</si>
  <si>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</si>
  <si>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</si>
  <si>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</si>
  <si>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</si>
  <si>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</si>
  <si>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</si>
  <si>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</si>
  <si>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</si>
  <si>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</si>
  <si>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</si>
  <si>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</si>
  <si>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</si>
  <si>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</si>
  <si>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</si>
  <si>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</si>
  <si>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</si>
  <si>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</si>
  <si>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</si>
  <si>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</si>
  <si>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</si>
  <si>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</si>
  <si>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</si>
  <si>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</si>
  <si>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</si>
  <si>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</si>
  <si>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</si>
  <si>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</si>
  <si>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</si>
  <si>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</si>
  <si>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</si>
  <si>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</si>
  <si>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</si>
  <si>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</si>
  <si>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</si>
  <si>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</si>
  <si>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</si>
  <si>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</si>
  <si>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</si>
  <si>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</si>
  <si>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</si>
  <si>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</si>
  <si>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</si>
  <si>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</si>
  <si>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</si>
  <si>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</si>
  <si>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</si>
  <si>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</si>
  <si>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</si>
  <si>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</si>
  <si>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</si>
  <si>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</si>
  <si>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</si>
  <si>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</si>
  <si>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</si>
  <si>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</si>
  <si>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</si>
  <si>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</si>
  <si>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</si>
  <si>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</si>
  <si>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</si>
  <si>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</si>
  <si>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</si>
  <si>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</si>
  <si>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</si>
  <si>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</si>
  <si>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</si>
  <si>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</si>
  <si>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</si>
  <si>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</si>
  <si>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</si>
  <si>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</si>
  <si>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</si>
  <si>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</si>
  <si>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</si>
  <si>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</si>
  <si>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</si>
  <si>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</si>
  <si>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</si>
  <si>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</si>
  <si>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</si>
  <si>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</si>
  <si>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</si>
  <si>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</si>
  <si>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</si>
  <si>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</si>
  <si>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</si>
  <si>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</si>
  <si>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</si>
  <si>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</si>
  <si>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</si>
  <si>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</si>
  <si>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</si>
  <si>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</si>
  <si>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</si>
  <si>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</si>
  <si>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</si>
  <si>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</si>
  <si>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</si>
  <si>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</si>
  <si>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</si>
  <si>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</si>
  <si>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</si>
  <si>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</si>
  <si>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</si>
  <si>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</si>
  <si>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</si>
  <si>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</si>
  <si>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</si>
  <si>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</si>
  <si>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</si>
  <si>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</si>
  <si>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</si>
  <si>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</si>
  <si>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</si>
  <si>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</si>
  <si>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</si>
  <si>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</si>
  <si>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</si>
  <si>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</si>
  <si>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</si>
  <si>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</si>
  <si>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</si>
  <si>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</si>
  <si>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</si>
  <si>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</si>
  <si>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</si>
  <si>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</si>
  <si>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</si>
  <si>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</si>
  <si>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</si>
  <si>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</si>
  <si>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</si>
  <si>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</si>
  <si>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</si>
  <si>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</si>
  <si>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</si>
  <si>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</si>
  <si>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</si>
  <si>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</si>
  <si>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</si>
  <si>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</si>
  <si>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</si>
  <si>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</si>
  <si>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</si>
  <si>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</si>
  <si>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</si>
  <si>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</si>
  <si>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</si>
  <si>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</si>
  <si>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LA</t>
  </si>
  <si>
    <t>Oxford-Man Institute</t>
  </si>
  <si>
    <t>LB</t>
  </si>
  <si>
    <t>Ageing Institute (OIA)</t>
  </si>
  <si>
    <t>LC</t>
  </si>
  <si>
    <t>Oxford Martin School</t>
  </si>
  <si>
    <t>LD</t>
  </si>
  <si>
    <t>Smith School</t>
  </si>
  <si>
    <t>LE</t>
  </si>
  <si>
    <t>Blavatnik School of Government</t>
  </si>
  <si>
    <t>M1</t>
  </si>
  <si>
    <t>Rothermere American Institute</t>
  </si>
  <si>
    <t>M3</t>
  </si>
  <si>
    <t>MQ</t>
  </si>
  <si>
    <t>Said Business School</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</si>
  <si>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</si>
  <si>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</si>
  <si>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</si>
  <si>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</si>
  <si>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</si>
  <si>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</si>
  <si>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</si>
  <si>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</si>
  <si>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</si>
  <si>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</si>
  <si>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</si>
  <si>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</si>
  <si>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</si>
  <si>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</si>
  <si>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</si>
  <si>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</si>
  <si>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</si>
  <si>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</si>
  <si>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</si>
  <si>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</si>
  <si>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</si>
  <si>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</si>
  <si>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</si>
  <si>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</si>
  <si>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</si>
  <si>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</si>
  <si>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</si>
  <si>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</si>
  <si>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</si>
  <si>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</si>
  <si>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</si>
  <si>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</si>
  <si>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</si>
  <si>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</si>
  <si>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</si>
  <si>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</si>
  <si>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</si>
  <si>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</si>
  <si>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</si>
  <si>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</si>
  <si>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</si>
  <si>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</si>
  <si>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</si>
  <si>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</si>
  <si>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</si>
  <si>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</si>
  <si>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</si>
  <si>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</si>
  <si>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</si>
  <si>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</si>
  <si>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</si>
  <si>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</si>
  <si>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</si>
  <si>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</si>
  <si>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</si>
  <si>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</si>
  <si>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</si>
  <si>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</si>
  <si>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Town/City</t>
  </si>
  <si>
    <t>Post Code</t>
  </si>
  <si>
    <t>Address line 1</t>
  </si>
  <si>
    <t>Address line 2</t>
  </si>
  <si>
    <t>Address line 3</t>
  </si>
  <si>
    <r>
      <t xml:space="preserve">Swift </t>
    </r>
    <r>
      <rPr>
        <i/>
        <sz val="10"/>
        <color theme="1"/>
        <rFont val="Calibri"/>
        <family val="2"/>
        <scheme val="minor"/>
      </rPr>
      <t>(non UK)</t>
    </r>
    <r>
      <rPr>
        <sz val="11"/>
        <color theme="1"/>
        <rFont val="Calibri"/>
        <family val="2"/>
        <scheme val="minor"/>
      </rPr>
      <t xml:space="preserve"> OR Sort </t>
    </r>
    <r>
      <rPr>
        <i/>
        <sz val="10"/>
        <color theme="1"/>
        <rFont val="Calibri"/>
        <family val="2"/>
        <scheme val="minor"/>
      </rPr>
      <t>(UK)</t>
    </r>
    <r>
      <rPr>
        <sz val="11"/>
        <color theme="1"/>
        <rFont val="Calibri"/>
        <family val="2"/>
        <scheme val="minor"/>
      </rPr>
      <t xml:space="preserve"> Code</t>
    </r>
  </si>
  <si>
    <r>
      <t xml:space="preserve">IBAN number </t>
    </r>
    <r>
      <rPr>
        <i/>
        <sz val="10"/>
        <color theme="1"/>
        <rFont val="Calibri"/>
        <family val="2"/>
        <scheme val="minor"/>
      </rPr>
      <t>(non UK</t>
    </r>
    <r>
      <rPr>
        <sz val="10"/>
        <color theme="1"/>
        <rFont val="Calibri"/>
        <family val="2"/>
        <scheme val="minor"/>
      </rPr>
      <t xml:space="preserve"> on</t>
    </r>
    <r>
      <rPr>
        <i/>
        <sz val="10"/>
        <color theme="1"/>
        <rFont val="Calibri"/>
        <family val="2"/>
        <scheme val="minor"/>
      </rPr>
      <t>ly)</t>
    </r>
  </si>
  <si>
    <t>OR</t>
  </si>
  <si>
    <t>Please tick to indicate if your bank is:</t>
  </si>
  <si>
    <t>Bank</t>
  </si>
  <si>
    <t>Copy to: VISA LOAN REPAYMENTS INSTRUCTION</t>
  </si>
  <si>
    <t>Payee Information - Actual</t>
  </si>
  <si>
    <t>Header Level Information - Actual</t>
  </si>
  <si>
    <t>Line Level Information - Actual</t>
  </si>
  <si>
    <t>First Name</t>
  </si>
  <si>
    <t>Finance Use Only</t>
  </si>
  <si>
    <t>Address Line 1</t>
  </si>
  <si>
    <t>Address Line 2</t>
  </si>
  <si>
    <t>Address Line 3</t>
  </si>
  <si>
    <t>Sort Code</t>
  </si>
  <si>
    <t>Bank Account Number</t>
  </si>
  <si>
    <t xml:space="preserve">Supplier Number </t>
  </si>
  <si>
    <t>Site</t>
  </si>
  <si>
    <t>Inv No</t>
  </si>
  <si>
    <t>Inv Date (DD-MMM-YY)</t>
  </si>
  <si>
    <t>Oracle Header Description e.g. Bursary</t>
  </si>
  <si>
    <t>Payment Value</t>
  </si>
  <si>
    <t>Oracle Distribution Description e.g. Bursary</t>
  </si>
  <si>
    <t>Line Value</t>
  </si>
  <si>
    <t>VAT Code</t>
  </si>
  <si>
    <t>Natural Account</t>
  </si>
  <si>
    <t>Activity</t>
  </si>
  <si>
    <t>Source of Funds</t>
  </si>
  <si>
    <t>Organisation</t>
  </si>
  <si>
    <t>Future</t>
  </si>
  <si>
    <t>Project</t>
  </si>
  <si>
    <t>Task</t>
  </si>
  <si>
    <t>Expenditure Type</t>
  </si>
  <si>
    <t>VISA LOAN</t>
  </si>
  <si>
    <t>1 - GB SUPPLIER - NO VAT</t>
  </si>
  <si>
    <t>SWIFT/Sort Code</t>
  </si>
  <si>
    <t>Account Number</t>
  </si>
  <si>
    <t>IBAN</t>
  </si>
  <si>
    <t>*prospective employees must have been issued with an offer of employment, or conditional offer and have provided satisfactory references.</t>
  </si>
  <si>
    <t>If the employee leaves University of Oxford’s employment before the loan is repaid the outstanding debt will be deducted from their final payment, or, if this is insufficient, they will have to repay the outstanding balance within 14 days of the last day of employment.</t>
  </si>
  <si>
    <t>If a prospective employee decides not to take up the employment offered, they will have to repay the loan within 14 days of the notification of the decision not to take up employment.</t>
  </si>
  <si>
    <t>The University of Oxford’s preferred method of payment is by bank transfer once employment has commenced, however, if a loan is needed at the point that the visa fees and/or IHS is paid, this can be arranged.</t>
  </si>
  <si>
    <t>10</t>
  </si>
  <si>
    <r>
      <t>New Visa Expiry date, if known (</t>
    </r>
    <r>
      <rPr>
        <i/>
        <sz val="11"/>
        <rFont val="Calibri"/>
        <family val="2"/>
        <scheme val="minor"/>
      </rPr>
      <t>if you have not applied yet please leave blank</t>
    </r>
    <r>
      <rPr>
        <sz val="11"/>
        <rFont val="Calibri"/>
        <family val="2"/>
        <scheme val="minor"/>
      </rPr>
      <t>)</t>
    </r>
  </si>
  <si>
    <r>
      <t>Contract end date, if known (</t>
    </r>
    <r>
      <rPr>
        <i/>
        <sz val="11"/>
        <color theme="1"/>
        <rFont val="Calibri"/>
        <family val="2"/>
        <scheme val="minor"/>
      </rPr>
      <t>if on a permanent contract please leave blank</t>
    </r>
    <r>
      <rPr>
        <sz val="11"/>
        <color theme="1"/>
        <rFont val="Calibri"/>
        <family val="2"/>
        <scheme val="minor"/>
      </rPr>
      <t>)</t>
    </r>
  </si>
  <si>
    <t>tim.currie@admin.ox.ac.uk</t>
  </si>
  <si>
    <t>If you have any queries, feedback, or encounter any errors on this form please contact</t>
  </si>
  <si>
    <t>19003</t>
  </si>
  <si>
    <t>Naturalise as British citizen</t>
  </si>
  <si>
    <t>Register as a British citizen (child under 18)</t>
  </si>
  <si>
    <t>The loan will be recovered over a 24 month period unless the duration of the contract, contract extension, or visa applied for is less, or if a shorter period is specified by the applicant; in which case the loan will be recovered over the period of the contract, contract extension, visa, or the period specified by the applicant.</t>
  </si>
  <si>
    <t>What length of visa are you applying for?</t>
  </si>
  <si>
    <t>If you wish the loan to be recovered over a period shorter than 24 months, please enter the number of months you wish the debt to be recovered.</t>
  </si>
  <si>
    <r>
      <t xml:space="preserve">The applicant completes </t>
    </r>
    <r>
      <rPr>
        <b/>
        <u/>
        <sz val="12"/>
        <color theme="1"/>
        <rFont val="Calibri"/>
        <family val="2"/>
        <scheme val="minor"/>
      </rPr>
      <t>Section 1</t>
    </r>
    <r>
      <rPr>
        <sz val="10"/>
        <color theme="1"/>
        <rFont val="Calibri"/>
        <family val="2"/>
        <scheme val="minor"/>
      </rPr>
      <t xml:space="preserve"> of this form and emails it to their departmental/ faculty HR contact. If different application types are being submitted for dependants a separate form will be required for each type.</t>
    </r>
  </si>
  <si>
    <t>https://staffimmigration.admin.ox.ac.uk/</t>
  </si>
  <si>
    <t>If you have any queries regarding this form please contact</t>
  </si>
  <si>
    <t>or</t>
  </si>
  <si>
    <t>Global Talent (previously called Tier 1 Exceptional Talent)</t>
  </si>
  <si>
    <t>Child (under 18)</t>
  </si>
  <si>
    <t>Partner / Child (over 18)</t>
  </si>
  <si>
    <r>
      <t xml:space="preserve">Fees </t>
    </r>
    <r>
      <rPr>
        <i/>
        <u/>
        <sz val="11"/>
        <color theme="1"/>
        <rFont val="Calibri"/>
        <family val="2"/>
        <scheme val="minor"/>
      </rPr>
      <t>per Dependant Child (under 18)</t>
    </r>
  </si>
  <si>
    <r>
      <t xml:space="preserve">Fees </t>
    </r>
    <r>
      <rPr>
        <i/>
        <u/>
        <sz val="11"/>
        <color theme="1"/>
        <rFont val="Calibri"/>
        <family val="2"/>
        <scheme val="minor"/>
      </rPr>
      <t>per Dependant Partner/ Child (over 18)</t>
    </r>
  </si>
  <si>
    <t>Total fees for Dependants x</t>
  </si>
  <si>
    <t>Skilled Worker - up to 3 years (previously called Tier 2)</t>
  </si>
  <si>
    <t>Skilled Worker - over 3 up to 5 years (previously called Tier 2)</t>
  </si>
  <si>
    <r>
      <rPr>
        <u/>
        <sz val="11"/>
        <color theme="1"/>
        <rFont val="Calibri"/>
        <family val="2"/>
        <scheme val="minor"/>
      </rPr>
      <t>If already a University of Oxford employee</t>
    </r>
    <r>
      <rPr>
        <sz val="11"/>
        <color theme="1"/>
        <rFont val="Calibri"/>
        <family val="2"/>
        <scheme val="minor"/>
      </rPr>
      <t xml:space="preserve"> please provide your </t>
    </r>
    <r>
      <rPr>
        <b/>
        <sz val="11"/>
        <color theme="1"/>
        <rFont val="Calibri"/>
        <family val="2"/>
        <scheme val="minor"/>
      </rPr>
      <t>Personnel</t>
    </r>
    <r>
      <rPr>
        <sz val="11"/>
        <color theme="1"/>
        <rFont val="Calibri"/>
        <family val="2"/>
        <scheme val="minor"/>
      </rPr>
      <t xml:space="preserve">/ </t>
    </r>
    <r>
      <rPr>
        <b/>
        <sz val="11"/>
        <color theme="1"/>
        <rFont val="Calibri"/>
        <family val="2"/>
        <scheme val="minor"/>
      </rPr>
      <t>Payroll No</t>
    </r>
    <r>
      <rPr>
        <sz val="11"/>
        <color theme="1"/>
        <rFont val="Calibri"/>
        <family val="2"/>
        <scheme val="minor"/>
      </rPr>
      <t>:</t>
    </r>
  </si>
  <si>
    <t>The current or prospective employee must be applying for a UK visa and/or liable for payment of the IHS, a current employee who is a non EEA national applying for Indefinite Leave to Remain (ILR), or an employee (EEA or non-EEA) applying for British citizenship for themself and/or their partner and children.</t>
  </si>
  <si>
    <t>BN(O) - British National (Overseas) - 2 1/2 years</t>
  </si>
  <si>
    <t>BN(O) - British National (Overseas) - 5 years</t>
  </si>
  <si>
    <t>A5</t>
  </si>
  <si>
    <t>DPAG Bionanoscience</t>
  </si>
  <si>
    <t>Biology - Plant Sciences</t>
  </si>
  <si>
    <t>Biology - Zoology</t>
  </si>
  <si>
    <t>Experimental Psychology - LaMB shared building services</t>
  </si>
  <si>
    <t>CB</t>
  </si>
  <si>
    <t>Biology</t>
  </si>
  <si>
    <t>Faculty of Asian and Middle Eastern Studies</t>
  </si>
  <si>
    <t>CM</t>
  </si>
  <si>
    <t>NDM</t>
  </si>
  <si>
    <t>CN</t>
  </si>
  <si>
    <t>NDM (CAMS)</t>
  </si>
  <si>
    <t>CR</t>
  </si>
  <si>
    <t>BDI-NDM</t>
  </si>
  <si>
    <t>CW</t>
  </si>
  <si>
    <t>NDM Immuno-Oncology</t>
  </si>
  <si>
    <t>Nuffield Department of Women’s &amp; Reproductive Health</t>
  </si>
  <si>
    <t>Oxford School of Global and Area Studies (was SIAS)</t>
  </si>
  <si>
    <t>PS</t>
  </si>
  <si>
    <t>NDM - Pandemic Sciences Institute</t>
  </si>
  <si>
    <t>S1</t>
  </si>
  <si>
    <t>Reuben College</t>
  </si>
  <si>
    <t>Graduate</t>
  </si>
  <si>
    <r>
      <t xml:space="preserve">The University of Oxford is able to provide an interest free loan to assist </t>
    </r>
    <r>
      <rPr>
        <u/>
        <sz val="10"/>
        <rFont val="Calibri"/>
        <family val="2"/>
        <scheme val="minor"/>
      </rPr>
      <t>Current or prospective* employees and their dependants</t>
    </r>
    <r>
      <rPr>
        <sz val="10"/>
        <rFont val="Calibri"/>
        <family val="2"/>
        <scheme val="minor"/>
      </rPr>
      <t xml:space="preserve"> with payment of UK visa fees and/or Immigration Health Surcharge (IHS) costs, fees for Indefinite Leave to Remain (ILR) applications, or fees for British citizenship applications. </t>
    </r>
  </si>
  <si>
    <r>
      <t xml:space="preserve">Copy to: PRF More4apps Template for Departments </t>
    </r>
    <r>
      <rPr>
        <b/>
        <sz val="14"/>
        <color rgb="FF7030A0"/>
        <rFont val="Calibri"/>
        <family val="2"/>
        <scheme val="minor"/>
      </rPr>
      <t>UK Bank</t>
    </r>
  </si>
  <si>
    <r>
      <t xml:space="preserve">Copy to: PRF More4apps Template for Departments </t>
    </r>
    <r>
      <rPr>
        <b/>
        <sz val="14"/>
        <color rgb="FF7030A0"/>
        <rFont val="Calibri"/>
        <family val="2"/>
        <scheme val="minor"/>
      </rPr>
      <t>Foreign Bank</t>
    </r>
  </si>
  <si>
    <t>PLEASE NOTE: this form is for internal use within the University of Oxford only. The form must be completed on a PC, as certain features do not work if completed in Excel online or on a Mac.</t>
  </si>
  <si>
    <r>
      <t xml:space="preserve">NHS Surcharge (per annum) w.e.f. </t>
    </r>
    <r>
      <rPr>
        <b/>
        <sz val="11"/>
        <color rgb="FFFF0000"/>
        <rFont val="Calibri"/>
        <family val="2"/>
        <scheme val="minor"/>
      </rPr>
      <t>06/02/2024</t>
    </r>
  </si>
  <si>
    <t>If the department/ faculty have agreed to reimburse visa and/or IHS (NHS) fees for the main applicant these fees cannot be included in the loan.</t>
  </si>
  <si>
    <t>UPDATED 01/02/2024</t>
  </si>
  <si>
    <t>A3</t>
  </si>
  <si>
    <t>Paediatrics (IDRM)</t>
  </si>
  <si>
    <t>AK</t>
  </si>
  <si>
    <t>C1</t>
  </si>
  <si>
    <t>NDM Ops</t>
  </si>
  <si>
    <t>CL</t>
  </si>
  <si>
    <t>NDPH Demography</t>
  </si>
  <si>
    <t>The Centre for Human Genetics</t>
  </si>
  <si>
    <t>L4</t>
  </si>
  <si>
    <t>Development &amp; External Affairs Directorate</t>
  </si>
  <si>
    <r>
      <rPr>
        <b/>
        <u/>
        <sz val="11"/>
        <color theme="1"/>
        <rFont val="Calibri"/>
        <family val="2"/>
        <scheme val="minor"/>
      </rPr>
      <t>PLEASE NOTE</t>
    </r>
    <r>
      <rPr>
        <b/>
        <sz val="11"/>
        <color theme="1"/>
        <rFont val="Calibri"/>
        <family val="2"/>
        <scheme val="minor"/>
      </rPr>
      <t>: The bank account the loan will be paid to should be in the applicant's name.</t>
    </r>
    <r>
      <rPr>
        <sz val="11"/>
        <color theme="1"/>
        <rFont val="Calibri"/>
        <family val="2"/>
        <scheme val="minor"/>
      </rPr>
      <t xml:space="preserve"> If you are able to pay the UK visa fees and/or Immigration Health Surcharge costs up-front, you can apply for a visa loan after you start work.</t>
    </r>
  </si>
  <si>
    <t>Reimbursement policy</t>
  </si>
  <si>
    <r>
      <rPr>
        <b/>
        <i/>
        <sz val="10"/>
        <color rgb="FF7030A0"/>
        <rFont val="Calibri"/>
        <family val="2"/>
        <scheme val="minor"/>
      </rPr>
      <t>PLEASE NOTE:</t>
    </r>
    <r>
      <rPr>
        <i/>
        <sz val="10"/>
        <color rgb="FF7030A0"/>
        <rFont val="Calibri"/>
        <family val="2"/>
        <scheme val="minor"/>
      </rPr>
      <t xml:space="preserve"> Departments &amp; Faculty should reimburse main applicant's Skilled Worker or Global Talent visa &amp; NHS fees for new staff, and those taking up new roles, from 1 Jan 2025. NHS fees should not be reimbursed for longer than contract. For more information see:</t>
    </r>
  </si>
  <si>
    <t>If you already hold a UK visa please list the visa type here, or enter 'new applicant' if not</t>
  </si>
  <si>
    <t>From April 2025 any salary deductions for visa loan repayments must be subtracted from the salary figure used to ensure those sponsored under the Skilled Worker visa route meet the relevant salary threshold. In some cases this may mean that the visa loan amount requested may have to be reduced, or the length of the loan increased, to ensure the visa loan repayments do not result in the salary dropping below the relevant threshold. We (the Staff Immigration Team) will consider and advise on this point when reviewing the visa loan application.</t>
  </si>
  <si>
    <t>Please note: an April 2025 rules change may affect visa loan amounts for those sponsored under the Skilled Worker visa route.</t>
  </si>
  <si>
    <t>'standard' 5 (or 3) year ILR (Indefinite Leave to Remain)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</si>
</sst>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809]#,##0"/>
    <numFmt numFmtId="166" formatCode="[$-809]dd\ mmmm\ yyyy;@"/>
    <numFmt numFmtId="167" formatCode="\£#,##0.00;\-\£#,##0.00"/>
  </numFmts>
  <fonts count="62"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Arial"/>
      <family val="2"/>
    </font>
    <font>
      <b/>
      <sz val="12"/>
      <color rgb="FF4F81BD"/>
      <name val="Arial"/>
      <family val="2"/>
    </font>
    <font>
      <b/>
      <sz val="10"/>
      <color theme="1"/>
      <name val="Calibri"/>
      <family val="2"/>
      <scheme val="minor"/>
    </font>
    <font>
      <sz val="10"/>
      <color theme="1"/>
      <name val="Calibri"/>
      <family val="2"/>
      <scheme val="minor"/>
    </font>
    <font>
      <i/>
      <sz val="11"/>
      <color theme="1"/>
      <name val="Calibri"/>
      <family val="2"/>
      <scheme val="minor"/>
    </font>
    <font>
      <i/>
      <sz val="10"/>
      <color theme="1"/>
      <name val="Calibri"/>
      <family val="2"/>
      <scheme val="minor"/>
    </font>
    <font>
      <i/>
      <sz val="11"/>
      <color theme="1"/>
      <name val="Arial"/>
      <family val="2"/>
    </font>
    <font>
      <u/>
      <sz val="11"/>
      <color theme="10"/>
      <name val="Calibri"/>
      <family val="2"/>
      <scheme val="minor"/>
    </font>
    <font>
      <sz val="12"/>
      <color theme="1"/>
      <name val="Calibri"/>
      <family val="2"/>
      <scheme val="minor"/>
    </font>
    <font>
      <b/>
      <u/>
      <sz val="12"/>
      <color theme="1"/>
      <name val="Calibri"/>
      <family val="2"/>
      <scheme val="minor"/>
    </font>
    <font>
      <b/>
      <sz val="9"/>
      <color indexed="81"/>
      <name val="Tahoma"/>
      <family val="2"/>
    </font>
    <font>
      <sz val="11"/>
      <name val="Calibri"/>
      <family val="2"/>
      <scheme val="minor"/>
    </font>
    <font>
      <b/>
      <sz val="11"/>
      <color rgb="FFFF0000"/>
      <name val="Calibri"/>
      <family val="2"/>
      <scheme val="minor"/>
    </font>
    <font>
      <b/>
      <u/>
      <sz val="11"/>
      <color theme="1"/>
      <name val="Calibri"/>
      <family val="2"/>
      <scheme val="minor"/>
    </font>
    <font>
      <b/>
      <sz val="11"/>
      <color rgb="FF7030A0"/>
      <name val="Calibri"/>
      <family val="2"/>
      <scheme val="minor"/>
    </font>
    <font>
      <u/>
      <sz val="14"/>
      <color theme="10"/>
      <name val="Calibri"/>
      <family val="2"/>
      <scheme val="minor"/>
    </font>
    <font>
      <b/>
      <u/>
      <sz val="14"/>
      <color theme="1"/>
      <name val="Calibri"/>
      <family val="2"/>
      <scheme val="minor"/>
    </font>
    <font>
      <i/>
      <sz val="12"/>
      <color theme="1"/>
      <name val="Calibri"/>
      <family val="2"/>
      <scheme val="minor"/>
    </font>
    <font>
      <i/>
      <sz val="12"/>
      <name val="Calibri"/>
      <family val="2"/>
      <scheme val="minor"/>
    </font>
    <font>
      <i/>
      <sz val="11"/>
      <color rgb="FF7030A0"/>
      <name val="Calibri"/>
      <family val="2"/>
      <scheme val="minor"/>
    </font>
    <font>
      <b/>
      <sz val="11"/>
      <name val="Arial"/>
      <family val="2"/>
    </font>
    <font>
      <i/>
      <u/>
      <sz val="11"/>
      <color theme="1"/>
      <name val="Calibri"/>
      <family val="2"/>
      <scheme val="minor"/>
    </font>
    <font>
      <b/>
      <sz val="14"/>
      <color theme="1"/>
      <name val="Calibri"/>
      <family val="2"/>
      <scheme val="minor"/>
    </font>
    <font>
      <b/>
      <sz val="11"/>
      <color rgb="FF4F81BD"/>
      <name val="Calibri"/>
      <family val="2"/>
      <scheme val="minor"/>
    </font>
    <font>
      <sz val="11"/>
      <color rgb="FF4F81BD"/>
      <name val="Calibri"/>
      <family val="2"/>
      <scheme val="minor"/>
    </font>
    <font>
      <u/>
      <sz val="14"/>
      <color theme="1"/>
      <name val="Calibri"/>
      <family val="2"/>
      <scheme val="minor"/>
    </font>
    <font>
      <b/>
      <sz val="16"/>
      <color rgb="FF4F81BD"/>
      <name val="Calibri"/>
      <family val="2"/>
      <scheme val="minor"/>
    </font>
    <font>
      <i/>
      <sz val="11"/>
      <name val="Calibri"/>
      <family val="2"/>
      <scheme val="minor"/>
    </font>
    <font>
      <u/>
      <sz val="11"/>
      <color theme="1"/>
      <name val="Calibri"/>
      <family val="2"/>
      <scheme val="minor"/>
    </font>
    <font>
      <i/>
      <sz val="16"/>
      <color rgb="FFFF0000"/>
      <name val="Calibri"/>
      <family val="2"/>
      <scheme val="minor"/>
    </font>
    <font>
      <b/>
      <sz val="12"/>
      <color theme="1"/>
      <name val="Calibri"/>
      <family val="2"/>
      <scheme val="minor"/>
    </font>
    <font>
      <u/>
      <sz val="12"/>
      <color theme="1"/>
      <name val="Calibri"/>
      <family val="2"/>
      <scheme val="minor"/>
    </font>
    <font>
      <b/>
      <i/>
      <sz val="11"/>
      <color theme="1"/>
      <name val="Calibri"/>
      <family val="2"/>
      <scheme val="minor"/>
    </font>
    <font>
      <i/>
      <sz val="11"/>
      <color theme="0" tint="-0.499984740745262"/>
      <name val="Arial"/>
      <family val="2"/>
    </font>
    <font>
      <sz val="11"/>
      <color rgb="FFFF0000"/>
      <name val="Arial"/>
      <family val="2"/>
    </font>
    <font>
      <i/>
      <u/>
      <sz val="14"/>
      <color theme="10"/>
      <name val="Calibri"/>
      <family val="2"/>
      <scheme val="minor"/>
    </font>
    <font>
      <sz val="10"/>
      <name val="Arial"/>
      <family val="2"/>
    </font>
    <font>
      <b/>
      <sz val="10"/>
      <name val="Arial"/>
      <family val="2"/>
    </font>
    <font>
      <i/>
      <sz val="9"/>
      <color rgb="FF7030A0"/>
      <name val="Calibri"/>
      <family val="2"/>
      <scheme val="minor"/>
    </font>
    <font>
      <b/>
      <i/>
      <sz val="12"/>
      <color theme="1"/>
      <name val="Calibri"/>
      <family val="2"/>
      <scheme val="minor"/>
    </font>
    <font>
      <b/>
      <sz val="14"/>
      <color rgb="FF7030A0"/>
      <name val="Calibri"/>
      <family val="2"/>
      <scheme val="minor"/>
    </font>
    <font>
      <b/>
      <sz val="12"/>
      <color theme="1"/>
      <name val="Calibri"/>
      <family val="2"/>
    </font>
    <font>
      <b/>
      <sz val="12"/>
      <color rgb="FF000000"/>
      <name val="Calibri"/>
      <family val="2"/>
      <scheme val="minor"/>
    </font>
    <font>
      <i/>
      <sz val="11"/>
      <color rgb="FF000000"/>
      <name val="Arial"/>
      <family val="2"/>
    </font>
    <font>
      <i/>
      <sz val="11"/>
      <color rgb="FF000000"/>
      <name val="Calibri"/>
      <family val="2"/>
      <scheme val="minor"/>
    </font>
    <font>
      <sz val="9"/>
      <color indexed="81"/>
      <name val="Tahoma"/>
      <family val="2"/>
    </font>
    <font>
      <sz val="8"/>
      <color rgb="FF000000"/>
      <name val="Tahoma"/>
      <family val="2"/>
    </font>
    <font>
      <sz val="10.5"/>
      <color theme="1"/>
      <name val="Calibri"/>
      <family val="2"/>
      <scheme val="minor"/>
    </font>
    <font>
      <sz val="10"/>
      <name val="Calibri"/>
      <family val="2"/>
      <scheme val="minor"/>
    </font>
    <font>
      <b/>
      <sz val="9"/>
      <color rgb="FFFF0000"/>
      <name val="Calibri"/>
      <family val="2"/>
      <scheme val="minor"/>
    </font>
    <font>
      <i/>
      <sz val="12"/>
      <color rgb="FFFF0000"/>
      <name val="Calibri"/>
      <family val="2"/>
      <scheme val="minor"/>
    </font>
    <font>
      <u/>
      <sz val="10"/>
      <name val="Calibri"/>
      <family val="2"/>
      <scheme val="minor"/>
    </font>
    <font>
      <b/>
      <sz val="10"/>
      <color rgb="FFFF0000"/>
      <name val="Arial"/>
      <family val="2"/>
    </font>
    <font>
      <i/>
      <sz val="10"/>
      <color rgb="FF7030A0"/>
      <name val="Calibri"/>
      <family val="2"/>
      <scheme val="minor"/>
    </font>
    <font>
      <b/>
      <i/>
      <sz val="10"/>
      <color rgb="FF7030A0"/>
      <name val="Calibri"/>
      <family val="2"/>
      <scheme val="minor"/>
    </font>
    <font>
      <u/>
      <sz val="12"/>
      <color theme="10"/>
      <name val="Calibri"/>
      <family val="2"/>
      <scheme val="minor"/>
    </font>
    <font>
      <b/>
      <i/>
      <sz val="11"/>
      <name val="Calibri"/>
      <family val="2"/>
      <scheme val="minor"/>
    </font>
    <font>
      <b/>
      <u/>
      <sz val="10"/>
      <color theme="1"/>
      <name val="Calibri"/>
      <family val="2"/>
      <scheme val="minor"/>
    </font>
    <font>
      <sz val="20"/>
      <color theme="0"/>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indexed="43"/>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5" tint="0.79998168889431442"/>
        <bgColor indexed="64"/>
      </patternFill>
    </fill>
    <fill>
      <patternFill patternType="solid">
        <fgColor theme="0"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indexed="64"/>
      </top>
      <bottom style="thin">
        <color indexed="64"/>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0" fillId="0" borderId="0" applyNumberFormat="0" applyFill="0" applyBorder="0" applyAlignment="0" applyProtection="0"/>
    <xf numFmtId="0" fontId="39" fillId="0" borderId="0"/>
    <xf numFmtId="0" fontId="3" fillId="0" borderId="0"/>
    <xf numFmtId="0" fontId="39" fillId="0" borderId="0"/>
  </cellStyleXfs>
  <cellXfs count="353">
    <xf numFmtId="0" fontId="0" fillId="0" borderId="0" xfId="0"/>
    <xf numFmtId="0" fontId="0" fillId="0" borderId="0" xfId="0" applyFont="1"/>
    <xf numFmtId="0" fontId="0" fillId="2" borderId="0" xfId="0" applyFill="1" applyBorder="1"/>
    <xf numFmtId="0" fontId="4" fillId="2" borderId="0" xfId="0" applyFont="1" applyFill="1"/>
    <xf numFmtId="0" fontId="0" fillId="2" borderId="0" xfId="0" applyFill="1"/>
    <xf numFmtId="0" fontId="4" fillId="2" borderId="0" xfId="0" applyFont="1" applyFill="1" applyBorder="1"/>
    <xf numFmtId="0" fontId="0" fillId="2" borderId="0" xfId="0" quotePrefix="1" applyFill="1" applyBorder="1" applyAlignment="1">
      <alignment horizontal="center"/>
    </xf>
    <xf numFmtId="0" fontId="0" fillId="2" borderId="0" xfId="0" applyFill="1" applyBorder="1" applyAlignment="1">
      <alignment horizontal="center"/>
    </xf>
    <xf numFmtId="0" fontId="3" fillId="2" borderId="0" xfId="0" applyFont="1" applyFill="1" applyBorder="1"/>
    <xf numFmtId="0" fontId="9" fillId="2" borderId="0" xfId="0" applyFont="1" applyFill="1" applyBorder="1" applyAlignment="1"/>
    <xf numFmtId="0" fontId="9" fillId="2" borderId="0" xfId="0" applyFont="1" applyFill="1" applyBorder="1"/>
    <xf numFmtId="0" fontId="0" fillId="2" borderId="0" xfId="0" applyFont="1" applyFill="1" applyBorder="1"/>
    <xf numFmtId="0" fontId="2" fillId="3" borderId="0" xfId="0" applyFont="1" applyFill="1"/>
    <xf numFmtId="0" fontId="3" fillId="4" borderId="0" xfId="0" quotePrefix="1" applyFont="1" applyFill="1" applyBorder="1"/>
    <xf numFmtId="0" fontId="14" fillId="0" borderId="0" xfId="0" applyFont="1"/>
    <xf numFmtId="0" fontId="15" fillId="0" borderId="0" xfId="0" applyFont="1"/>
    <xf numFmtId="0" fontId="0" fillId="0" borderId="0" xfId="0" applyAlignment="1">
      <alignment horizontal="left"/>
    </xf>
    <xf numFmtId="0" fontId="7" fillId="2" borderId="0" xfId="0" applyFont="1" applyFill="1"/>
    <xf numFmtId="0" fontId="17" fillId="0" borderId="0" xfId="0" applyFont="1" applyAlignment="1" applyProtection="1">
      <alignment horizontal="center"/>
      <protection locked="0"/>
    </xf>
    <xf numFmtId="0" fontId="0" fillId="2" borderId="0" xfId="0" applyFont="1" applyFill="1"/>
    <xf numFmtId="0" fontId="0" fillId="5" borderId="0" xfId="0" applyFill="1"/>
    <xf numFmtId="0" fontId="0" fillId="2" borderId="0" xfId="0" applyFont="1" applyFill="1" applyAlignment="1">
      <alignment vertical="center" wrapText="1"/>
    </xf>
    <xf numFmtId="0" fontId="0" fillId="2" borderId="0" xfId="0" applyFill="1" applyAlignment="1">
      <alignment horizontal="center"/>
    </xf>
    <xf numFmtId="0" fontId="21" fillId="2" borderId="0" xfId="0" applyFont="1" applyFill="1" applyAlignment="1">
      <alignment horizontal="left"/>
    </xf>
    <xf numFmtId="0" fontId="0" fillId="2" borderId="0" xfId="0" applyFill="1" applyAlignment="1">
      <alignment horizontal="left"/>
    </xf>
    <xf numFmtId="0" fontId="0" fillId="2" borderId="0" xfId="0" applyFill="1" applyAlignment="1">
      <alignment horizontal="right"/>
    </xf>
    <xf numFmtId="0" fontId="11" fillId="2" borderId="0" xfId="0" applyFont="1" applyFill="1" applyAlignment="1"/>
    <xf numFmtId="0" fontId="0" fillId="0" borderId="1" xfId="0" applyBorder="1" applyProtection="1">
      <protection locked="0"/>
    </xf>
    <xf numFmtId="0" fontId="0" fillId="5" borderId="0" xfId="0" quotePrefix="1" applyFill="1"/>
    <xf numFmtId="0" fontId="0" fillId="2" borderId="1" xfId="0" quotePrefix="1" applyFill="1" applyBorder="1" applyProtection="1">
      <protection locked="0"/>
    </xf>
    <xf numFmtId="0" fontId="20" fillId="2" borderId="0" xfId="0" applyFont="1" applyFill="1"/>
    <xf numFmtId="0" fontId="14" fillId="2" borderId="0" xfId="0" applyFont="1" applyFill="1"/>
    <xf numFmtId="0" fontId="0" fillId="0" borderId="0" xfId="0" applyFill="1"/>
    <xf numFmtId="0" fontId="2" fillId="0" borderId="0" xfId="0" applyFont="1" applyFill="1"/>
    <xf numFmtId="0" fontId="0" fillId="0" borderId="0" xfId="0" quotePrefix="1" applyFill="1"/>
    <xf numFmtId="0" fontId="2" fillId="3" borderId="5" xfId="0" applyFont="1" applyFill="1" applyBorder="1"/>
    <xf numFmtId="14" fontId="2" fillId="0" borderId="0" xfId="0" applyNumberFormat="1" applyFont="1" applyAlignment="1">
      <alignment horizontal="center"/>
    </xf>
    <xf numFmtId="164" fontId="0" fillId="0" borderId="0" xfId="0" applyNumberFormat="1"/>
    <xf numFmtId="164" fontId="0" fillId="0" borderId="5" xfId="0" applyNumberFormat="1" applyBorder="1"/>
    <xf numFmtId="164" fontId="0" fillId="3" borderId="5" xfId="0" applyNumberFormat="1" applyFill="1" applyBorder="1"/>
    <xf numFmtId="164" fontId="0" fillId="3" borderId="0" xfId="0" applyNumberFormat="1" applyFill="1"/>
    <xf numFmtId="0" fontId="2" fillId="5" borderId="0" xfId="0" applyFont="1" applyFill="1" applyAlignment="1">
      <alignment horizontal="center"/>
    </xf>
    <xf numFmtId="0" fontId="2" fillId="6" borderId="0" xfId="0" applyFont="1" applyFill="1" applyAlignment="1">
      <alignment horizontal="center"/>
    </xf>
    <xf numFmtId="0" fontId="2" fillId="7" borderId="0" xfId="0" applyFont="1" applyFill="1"/>
    <xf numFmtId="0" fontId="14" fillId="0" borderId="0" xfId="0" applyFont="1" applyFill="1" applyBorder="1"/>
    <xf numFmtId="165" fontId="23" fillId="0" borderId="0" xfId="0" quotePrefix="1" applyNumberFormat="1" applyFont="1" applyFill="1" applyBorder="1" applyAlignment="1">
      <alignment vertical="center"/>
    </xf>
    <xf numFmtId="0" fontId="0" fillId="0" borderId="0" xfId="0" applyAlignment="1">
      <alignment vertical="top"/>
    </xf>
    <xf numFmtId="0" fontId="0" fillId="2" borderId="0" xfId="0" applyFill="1" applyAlignment="1">
      <alignment wrapText="1"/>
    </xf>
    <xf numFmtId="0" fontId="28" fillId="2" borderId="0" xfId="0" applyFont="1" applyFill="1" applyAlignment="1">
      <alignment horizontal="right"/>
    </xf>
    <xf numFmtId="0" fontId="0" fillId="3" borderId="0" xfId="0" applyFill="1" applyAlignment="1">
      <alignment horizontal="center"/>
    </xf>
    <xf numFmtId="0" fontId="6" fillId="2" borderId="0" xfId="0" applyFont="1" applyFill="1" applyAlignment="1">
      <alignment vertical="center" wrapText="1"/>
    </xf>
    <xf numFmtId="0" fontId="0" fillId="2" borderId="0" xfId="0" applyFont="1" applyFill="1" applyAlignment="1">
      <alignment horizontal="left" vertical="center"/>
    </xf>
    <xf numFmtId="0" fontId="19" fillId="5" borderId="0" xfId="0" applyFont="1" applyFill="1"/>
    <xf numFmtId="0" fontId="7" fillId="5" borderId="0" xfId="0" applyFont="1" applyFill="1"/>
    <xf numFmtId="0" fontId="12" fillId="5" borderId="0" xfId="0" applyFont="1" applyFill="1"/>
    <xf numFmtId="164" fontId="29" fillId="2" borderId="0" xfId="0" applyNumberFormat="1" applyFont="1" applyFill="1" applyBorder="1" applyAlignment="1" applyProtection="1">
      <alignment horizontal="center" vertical="center"/>
      <protection locked="0"/>
    </xf>
    <xf numFmtId="0" fontId="0" fillId="2" borderId="1" xfId="0" quotePrefix="1" applyFont="1" applyFill="1" applyBorder="1" applyAlignment="1" applyProtection="1">
      <alignment vertical="center"/>
      <protection locked="0"/>
    </xf>
    <xf numFmtId="0" fontId="0" fillId="2" borderId="0" xfId="0" applyFont="1" applyFill="1" applyAlignment="1">
      <alignment vertical="top"/>
    </xf>
    <xf numFmtId="0" fontId="1" fillId="2" borderId="0" xfId="0" applyFont="1" applyFill="1" applyAlignment="1">
      <alignment vertical="top"/>
    </xf>
    <xf numFmtId="164" fontId="32" fillId="2" borderId="0" xfId="0" applyNumberFormat="1" applyFont="1" applyFill="1" applyBorder="1" applyAlignment="1" applyProtection="1">
      <alignment horizontal="right" vertical="center"/>
    </xf>
    <xf numFmtId="0" fontId="0" fillId="0" borderId="0" xfId="0" applyAlignment="1">
      <alignment horizontal="right"/>
    </xf>
    <xf numFmtId="0" fontId="0" fillId="9" borderId="0" xfId="0" applyFill="1" applyAlignment="1">
      <alignment horizontal="center"/>
    </xf>
    <xf numFmtId="164" fontId="33" fillId="8" borderId="1" xfId="0" applyNumberFormat="1" applyFont="1" applyFill="1" applyBorder="1" applyAlignment="1">
      <alignment horizontal="center" vertical="center"/>
    </xf>
    <xf numFmtId="0" fontId="0" fillId="2" borderId="0" xfId="0" applyFont="1" applyFill="1" applyAlignment="1">
      <alignment horizontal="left" vertical="center" wrapText="1"/>
    </xf>
    <xf numFmtId="0" fontId="0" fillId="2" borderId="0" xfId="0" applyFont="1" applyFill="1" applyAlignment="1">
      <alignment horizontal="left" vertical="center" wrapText="1"/>
    </xf>
    <xf numFmtId="0" fontId="0" fillId="2" borderId="0" xfId="0" applyFill="1" applyAlignment="1">
      <alignment horizontal="left" vertical="center"/>
    </xf>
    <xf numFmtId="0" fontId="0" fillId="2" borderId="0" xfId="0" applyFill="1" applyAlignment="1">
      <alignment horizontal="left"/>
    </xf>
    <xf numFmtId="0" fontId="0" fillId="0" borderId="0" xfId="0" applyAlignment="1">
      <alignment horizontal="center"/>
    </xf>
    <xf numFmtId="0" fontId="11" fillId="2" borderId="0" xfId="0" applyFont="1" applyFill="1" applyAlignment="1">
      <alignment horizontal="left" vertical="center" wrapText="1"/>
    </xf>
    <xf numFmtId="0" fontId="11" fillId="2" borderId="0" xfId="0" applyFont="1" applyFill="1" applyAlignment="1">
      <alignment vertical="center" wrapText="1"/>
    </xf>
    <xf numFmtId="0" fontId="0" fillId="2" borderId="0" xfId="0" applyFill="1" applyProtection="1"/>
    <xf numFmtId="0" fontId="14" fillId="2" borderId="0" xfId="0" applyFont="1" applyFill="1" applyProtection="1"/>
    <xf numFmtId="0" fontId="0" fillId="2" borderId="0" xfId="0" applyFill="1" applyBorder="1" applyAlignment="1" applyProtection="1">
      <alignment vertical="center" wrapText="1"/>
    </xf>
    <xf numFmtId="0" fontId="0" fillId="2" borderId="0" xfId="0" applyFill="1" applyAlignment="1" applyProtection="1">
      <alignment horizontal="right"/>
    </xf>
    <xf numFmtId="166" fontId="0" fillId="2" borderId="0" xfId="0" applyNumberFormat="1" applyFill="1" applyBorder="1" applyAlignment="1" applyProtection="1">
      <alignment vertical="center"/>
    </xf>
    <xf numFmtId="0" fontId="18" fillId="2" borderId="0" xfId="1" applyFont="1" applyFill="1" applyBorder="1" applyAlignment="1">
      <alignment horizontal="left" wrapText="1"/>
    </xf>
    <xf numFmtId="0" fontId="0" fillId="2" borderId="0" xfId="0" applyFill="1" applyAlignment="1"/>
    <xf numFmtId="0" fontId="0" fillId="0" borderId="0" xfId="0" applyAlignment="1"/>
    <xf numFmtId="0" fontId="31" fillId="2" borderId="0" xfId="0" applyFont="1" applyFill="1" applyAlignment="1">
      <alignment horizontal="left" vertical="top"/>
    </xf>
    <xf numFmtId="0" fontId="0" fillId="2" borderId="0" xfId="0" applyFont="1" applyFill="1" applyAlignment="1">
      <alignment vertical="top" wrapText="1"/>
    </xf>
    <xf numFmtId="166" fontId="0" fillId="2" borderId="0" xfId="0" applyNumberFormat="1" applyFill="1" applyBorder="1" applyAlignment="1" applyProtection="1">
      <alignment horizontal="center" vertical="center" wrapText="1"/>
    </xf>
    <xf numFmtId="0" fontId="36" fillId="2" borderId="0" xfId="0" applyFont="1" applyFill="1" applyBorder="1" applyAlignment="1">
      <alignment horizontal="center"/>
    </xf>
    <xf numFmtId="0" fontId="36" fillId="2" borderId="0" xfId="0" applyFont="1" applyFill="1" applyBorder="1"/>
    <xf numFmtId="0" fontId="3" fillId="0" borderId="0" xfId="0" applyFont="1" applyFill="1" applyBorder="1"/>
    <xf numFmtId="49" fontId="3" fillId="3" borderId="16" xfId="0" quotePrefix="1" applyNumberFormat="1" applyFont="1" applyFill="1" applyBorder="1" applyAlignment="1">
      <alignment horizontal="center"/>
    </xf>
    <xf numFmtId="49" fontId="3" fillId="3" borderId="17" xfId="0" applyNumberFormat="1" applyFont="1" applyFill="1" applyBorder="1" applyAlignment="1">
      <alignment horizontal="center"/>
    </xf>
    <xf numFmtId="0" fontId="37" fillId="2" borderId="0" xfId="0" applyFont="1" applyFill="1" applyBorder="1" applyAlignment="1">
      <alignment horizontal="left"/>
    </xf>
    <xf numFmtId="0" fontId="37" fillId="2" borderId="0" xfId="0" applyFont="1" applyFill="1" applyBorder="1"/>
    <xf numFmtId="0" fontId="0" fillId="2" borderId="0" xfId="0" applyFont="1" applyFill="1" applyProtection="1"/>
    <xf numFmtId="0" fontId="36" fillId="2" borderId="0" xfId="0" applyFont="1" applyFill="1" applyBorder="1" applyAlignment="1">
      <alignment horizontal="right"/>
    </xf>
    <xf numFmtId="0" fontId="0" fillId="0" borderId="0" xfId="0" applyAlignment="1">
      <alignment horizontal="left" vertical="center"/>
    </xf>
    <xf numFmtId="0" fontId="2" fillId="0" borderId="0" xfId="0" applyFont="1"/>
    <xf numFmtId="164" fontId="0" fillId="0" borderId="0" xfId="0" applyNumberFormat="1" applyAlignment="1">
      <alignment horizontal="center"/>
    </xf>
    <xf numFmtId="1" fontId="0" fillId="0" borderId="0" xfId="0" applyNumberFormat="1" applyAlignment="1">
      <alignment horizontal="center"/>
    </xf>
    <xf numFmtId="164" fontId="0" fillId="0" borderId="1" xfId="0" applyNumberFormat="1" applyBorder="1" applyAlignment="1">
      <alignment horizontal="center"/>
    </xf>
    <xf numFmtId="0" fontId="0" fillId="0" borderId="1" xfId="0" applyNumberFormat="1" applyBorder="1"/>
    <xf numFmtId="0" fontId="0" fillId="0" borderId="1" xfId="0" applyNumberFormat="1" applyBorder="1" applyAlignment="1">
      <alignment horizontal="center"/>
    </xf>
    <xf numFmtId="165" fontId="33" fillId="6" borderId="1" xfId="0" applyNumberFormat="1" applyFont="1" applyFill="1" applyBorder="1" applyAlignment="1">
      <alignment horizontal="center"/>
    </xf>
    <xf numFmtId="0" fontId="33" fillId="10" borderId="1" xfId="0" applyFont="1" applyFill="1" applyBorder="1" applyAlignment="1">
      <alignment horizontal="center"/>
    </xf>
    <xf numFmtId="0" fontId="14" fillId="11" borderId="0" xfId="0" applyFont="1" applyFill="1"/>
    <xf numFmtId="49" fontId="0" fillId="2" borderId="0" xfId="0" applyNumberFormat="1" applyFill="1"/>
    <xf numFmtId="1" fontId="0" fillId="5" borderId="18" xfId="0" quotePrefix="1" applyNumberFormat="1" applyFont="1" applyFill="1" applyBorder="1" applyAlignment="1">
      <alignment horizontal="center" vertical="center"/>
    </xf>
    <xf numFmtId="0" fontId="39" fillId="0" borderId="0" xfId="2"/>
    <xf numFmtId="0" fontId="40" fillId="12" borderId="1" xfId="2" applyFont="1" applyFill="1" applyBorder="1" applyAlignment="1">
      <alignment vertical="center"/>
    </xf>
    <xf numFmtId="0" fontId="40" fillId="12" borderId="1" xfId="2" applyFont="1" applyFill="1" applyBorder="1" applyAlignment="1">
      <alignment vertical="center" wrapText="1"/>
    </xf>
    <xf numFmtId="0" fontId="39" fillId="0" borderId="1" xfId="2" applyFont="1" applyBorder="1"/>
    <xf numFmtId="0" fontId="39" fillId="0" borderId="0" xfId="2" applyFont="1" applyBorder="1"/>
    <xf numFmtId="0" fontId="39" fillId="0" borderId="0" xfId="2" quotePrefix="1" applyNumberFormat="1" applyFont="1" applyFill="1" applyBorder="1"/>
    <xf numFmtId="0" fontId="39" fillId="0" borderId="0" xfId="2" quotePrefix="1" applyNumberFormat="1" applyFont="1" applyFill="1" applyBorder="1" applyAlignment="1">
      <alignment wrapText="1"/>
    </xf>
    <xf numFmtId="0" fontId="39" fillId="0" borderId="0" xfId="2" applyFont="1" applyFill="1" applyBorder="1"/>
    <xf numFmtId="0" fontId="39" fillId="0" borderId="0" xfId="2" applyFont="1" applyFill="1" applyBorder="1" applyAlignment="1">
      <alignment wrapText="1"/>
    </xf>
    <xf numFmtId="0" fontId="39" fillId="0" borderId="0" xfId="2" applyNumberFormat="1" applyFont="1" applyFill="1" applyBorder="1" applyAlignment="1">
      <alignment wrapText="1"/>
    </xf>
    <xf numFmtId="0" fontId="39" fillId="0" borderId="0" xfId="2" applyNumberFormat="1" applyFont="1" applyFill="1" applyBorder="1"/>
    <xf numFmtId="0" fontId="41" fillId="2" borderId="0" xfId="0" applyFont="1" applyFill="1" applyAlignment="1">
      <alignment horizontal="right"/>
    </xf>
    <xf numFmtId="0" fontId="0" fillId="2" borderId="0" xfId="0" applyFont="1" applyFill="1" applyAlignment="1">
      <alignment horizontal="right" vertical="top"/>
    </xf>
    <xf numFmtId="0" fontId="42" fillId="2" borderId="0" xfId="0" applyFont="1" applyFill="1" applyAlignment="1">
      <alignment horizontal="center" vertical="top"/>
    </xf>
    <xf numFmtId="0" fontId="42" fillId="2" borderId="0" xfId="0" applyFont="1" applyFill="1" applyAlignment="1">
      <alignment vertical="top"/>
    </xf>
    <xf numFmtId="1" fontId="0" fillId="0" borderId="1" xfId="0" applyNumberFormat="1" applyBorder="1" applyAlignment="1" applyProtection="1">
      <alignment horizontal="center"/>
      <protection locked="0"/>
    </xf>
    <xf numFmtId="49" fontId="0" fillId="0" borderId="1" xfId="0" applyNumberFormat="1" applyBorder="1" applyAlignment="1">
      <alignment horizontal="center"/>
    </xf>
    <xf numFmtId="0" fontId="33" fillId="14" borderId="1" xfId="0" applyFont="1" applyFill="1" applyBorder="1" applyAlignment="1">
      <alignment horizontal="center"/>
    </xf>
    <xf numFmtId="0" fontId="45" fillId="3" borderId="22" xfId="0" applyFont="1" applyFill="1" applyBorder="1" applyAlignment="1" applyProtection="1">
      <alignment horizontal="center" vertical="center"/>
    </xf>
    <xf numFmtId="0" fontId="45" fillId="3" borderId="22" xfId="0" applyFont="1" applyFill="1" applyBorder="1" applyAlignment="1" applyProtection="1">
      <alignment horizontal="center" vertical="center" wrapText="1"/>
    </xf>
    <xf numFmtId="49" fontId="45" fillId="3" borderId="22" xfId="0" applyNumberFormat="1" applyFont="1" applyFill="1" applyBorder="1" applyAlignment="1" applyProtection="1">
      <alignment horizontal="center" vertical="center"/>
    </xf>
    <xf numFmtId="0" fontId="45" fillId="3" borderId="23" xfId="0" applyFont="1" applyFill="1" applyBorder="1" applyAlignment="1" applyProtection="1">
      <alignment horizontal="center" vertical="center"/>
    </xf>
    <xf numFmtId="49" fontId="45" fillId="3" borderId="23" xfId="0" applyNumberFormat="1" applyFont="1" applyFill="1" applyBorder="1" applyAlignment="1" applyProtection="1">
      <alignment horizontal="center" vertical="center"/>
    </xf>
    <xf numFmtId="0" fontId="0" fillId="3" borderId="0" xfId="0" applyFill="1"/>
    <xf numFmtId="0" fontId="7" fillId="15" borderId="11" xfId="0" applyFont="1" applyFill="1" applyBorder="1" applyAlignment="1"/>
    <xf numFmtId="0" fontId="46" fillId="16" borderId="1" xfId="0" applyFont="1" applyFill="1" applyBorder="1" applyAlignment="1" applyProtection="1">
      <alignment vertical="center"/>
    </xf>
    <xf numFmtId="167" fontId="46" fillId="16" borderId="1" xfId="0" applyNumberFormat="1" applyFont="1" applyFill="1" applyBorder="1" applyAlignment="1" applyProtection="1">
      <alignment horizontal="right" vertical="center"/>
    </xf>
    <xf numFmtId="0" fontId="47" fillId="16" borderId="1" xfId="0" applyFont="1" applyFill="1" applyBorder="1" applyAlignment="1" applyProtection="1">
      <alignment horizontal="center" vertical="center"/>
    </xf>
    <xf numFmtId="0" fontId="0" fillId="0" borderId="0" xfId="0" applyFill="1" applyProtection="1">
      <protection locked="0"/>
    </xf>
    <xf numFmtId="15" fontId="46" fillId="16" borderId="1" xfId="0" applyNumberFormat="1" applyFont="1" applyFill="1" applyBorder="1" applyAlignment="1" applyProtection="1">
      <alignment vertical="center"/>
    </xf>
    <xf numFmtId="0" fontId="7" fillId="3" borderId="1" xfId="0" quotePrefix="1" applyNumberFormat="1" applyFont="1" applyFill="1" applyBorder="1" applyAlignment="1"/>
    <xf numFmtId="164" fontId="0" fillId="0" borderId="1" xfId="0" applyNumberFormat="1" applyBorder="1" applyAlignment="1" applyProtection="1">
      <alignment horizontal="center"/>
      <protection locked="0"/>
    </xf>
    <xf numFmtId="0" fontId="0" fillId="0" borderId="1" xfId="0" applyNumberFormat="1" applyBorder="1" applyProtection="1">
      <protection locked="0"/>
    </xf>
    <xf numFmtId="0" fontId="0" fillId="3" borderId="0" xfId="0" applyFill="1" applyProtection="1"/>
    <xf numFmtId="0" fontId="1" fillId="0" borderId="0" xfId="0" applyFont="1" applyAlignment="1">
      <alignment horizontal="center"/>
    </xf>
    <xf numFmtId="0" fontId="14" fillId="0" borderId="0" xfId="0" applyFont="1" applyAlignment="1">
      <alignment horizontal="center"/>
    </xf>
    <xf numFmtId="0" fontId="33" fillId="14" borderId="21" xfId="0" applyFont="1" applyFill="1" applyBorder="1" applyAlignment="1">
      <alignment horizontal="center"/>
    </xf>
    <xf numFmtId="0" fontId="46" fillId="2" borderId="1" xfId="0" applyFont="1" applyFill="1" applyBorder="1" applyAlignment="1" applyProtection="1">
      <alignment vertical="center"/>
    </xf>
    <xf numFmtId="0" fontId="46" fillId="0" borderId="1" xfId="0" applyFont="1" applyFill="1" applyBorder="1" applyAlignment="1" applyProtection="1">
      <alignment vertical="center"/>
    </xf>
    <xf numFmtId="15" fontId="46" fillId="0" borderId="1" xfId="0" applyNumberFormat="1" applyFont="1" applyFill="1" applyBorder="1" applyAlignment="1" applyProtection="1">
      <alignment vertical="center"/>
    </xf>
    <xf numFmtId="167" fontId="46" fillId="0" borderId="1" xfId="0" applyNumberFormat="1" applyFont="1" applyFill="1" applyBorder="1" applyAlignment="1" applyProtection="1">
      <alignment horizontal="right" vertical="center"/>
    </xf>
    <xf numFmtId="0" fontId="47" fillId="0" borderId="1" xfId="0" applyFont="1" applyFill="1" applyBorder="1" applyAlignment="1" applyProtection="1">
      <alignment horizontal="center" vertical="center"/>
    </xf>
    <xf numFmtId="0" fontId="46" fillId="0" borderId="1" xfId="0" quotePrefix="1" applyFont="1" applyFill="1" applyBorder="1" applyAlignment="1" applyProtection="1">
      <alignment horizontal="center" vertical="center"/>
    </xf>
    <xf numFmtId="0" fontId="0" fillId="0" borderId="1" xfId="0" applyFill="1" applyBorder="1"/>
    <xf numFmtId="0" fontId="10" fillId="0" borderId="1" xfId="1" applyFill="1" applyBorder="1"/>
    <xf numFmtId="0" fontId="46" fillId="0" borderId="1" xfId="0" quotePrefix="1" applyNumberFormat="1" applyFont="1" applyFill="1" applyBorder="1" applyAlignment="1" applyProtection="1">
      <alignment horizontal="center" vertical="center"/>
    </xf>
    <xf numFmtId="49" fontId="0" fillId="2" borderId="0" xfId="0" applyNumberFormat="1" applyFill="1" applyBorder="1" applyAlignment="1" applyProtection="1">
      <alignment horizontal="center" vertical="center" wrapText="1"/>
    </xf>
    <xf numFmtId="164" fontId="0" fillId="0" borderId="1" xfId="0" quotePrefix="1" applyNumberFormat="1" applyBorder="1" applyAlignment="1" applyProtection="1">
      <alignment horizontal="center"/>
      <protection locked="0"/>
    </xf>
    <xf numFmtId="164" fontId="0" fillId="3" borderId="1" xfId="0" quotePrefix="1" applyNumberFormat="1" applyFill="1" applyBorder="1" applyAlignment="1">
      <alignment horizontal="center"/>
    </xf>
    <xf numFmtId="0" fontId="0" fillId="0" borderId="1" xfId="0" quotePrefix="1" applyNumberFormat="1" applyBorder="1" applyAlignment="1" applyProtection="1">
      <alignment horizontal="center"/>
      <protection locked="0"/>
    </xf>
    <xf numFmtId="0" fontId="0" fillId="3" borderId="1" xfId="0" quotePrefix="1" applyNumberFormat="1" applyFill="1" applyBorder="1" applyAlignment="1">
      <alignment horizontal="center"/>
    </xf>
    <xf numFmtId="0" fontId="7" fillId="0" borderId="1" xfId="0" quotePrefix="1" applyNumberFormat="1" applyFont="1" applyFill="1" applyBorder="1" applyAlignment="1"/>
    <xf numFmtId="0" fontId="7" fillId="0" borderId="11" xfId="0" quotePrefix="1" applyFont="1" applyFill="1" applyBorder="1" applyAlignment="1"/>
    <xf numFmtId="0" fontId="0" fillId="0" borderId="1" xfId="0" applyFill="1" applyBorder="1" applyProtection="1">
      <protection locked="0"/>
    </xf>
    <xf numFmtId="0" fontId="31" fillId="2" borderId="0" xfId="0" applyFont="1" applyFill="1" applyAlignment="1" applyProtection="1">
      <alignment horizontal="right"/>
    </xf>
    <xf numFmtId="0" fontId="10" fillId="2" borderId="0" xfId="1" applyFill="1" applyAlignment="1" applyProtection="1">
      <alignment horizontal="center"/>
    </xf>
    <xf numFmtId="0" fontId="31" fillId="2" borderId="0" xfId="0" applyFont="1" applyFill="1" applyAlignment="1" applyProtection="1">
      <alignment horizontal="left"/>
    </xf>
    <xf numFmtId="0" fontId="18" fillId="2" borderId="0" xfId="1" applyFont="1" applyFill="1" applyBorder="1" applyAlignment="1" applyProtection="1">
      <alignment horizontal="left" wrapText="1"/>
      <protection locked="0"/>
    </xf>
    <xf numFmtId="0" fontId="18" fillId="2" borderId="0" xfId="1" applyFont="1" applyFill="1" applyBorder="1" applyAlignment="1" applyProtection="1">
      <alignment vertical="center" wrapText="1"/>
      <protection locked="0"/>
    </xf>
    <xf numFmtId="0" fontId="18" fillId="2" borderId="0" xfId="1" applyFont="1" applyFill="1" applyBorder="1" applyAlignment="1" applyProtection="1">
      <alignment vertical="center" wrapText="1"/>
    </xf>
    <xf numFmtId="166" fontId="0" fillId="2" borderId="0" xfId="0" applyNumberFormat="1" applyFill="1" applyBorder="1" applyAlignment="1" applyProtection="1">
      <alignment horizontal="center" vertical="center"/>
    </xf>
    <xf numFmtId="49" fontId="0" fillId="3" borderId="1" xfId="0" quotePrefix="1" applyNumberFormat="1" applyFill="1" applyBorder="1" applyAlignment="1">
      <alignment horizontal="center"/>
    </xf>
    <xf numFmtId="49" fontId="46" fillId="0" borderId="1" xfId="0" quotePrefix="1" applyNumberFormat="1" applyFont="1" applyFill="1" applyBorder="1" applyAlignment="1" applyProtection="1">
      <alignment horizontal="center" vertical="center"/>
    </xf>
    <xf numFmtId="0" fontId="0" fillId="3" borderId="1" xfId="0" applyNumberFormat="1" applyFill="1" applyBorder="1"/>
    <xf numFmtId="164" fontId="0" fillId="3" borderId="6" xfId="0" applyNumberFormat="1" applyFill="1" applyBorder="1"/>
    <xf numFmtId="0" fontId="52" fillId="2" borderId="0" xfId="0" applyFont="1" applyFill="1"/>
    <xf numFmtId="0" fontId="0" fillId="5" borderId="20" xfId="0" applyFont="1" applyFill="1" applyBorder="1" applyAlignment="1">
      <alignment horizontal="left" vertical="center" wrapText="1"/>
    </xf>
    <xf numFmtId="0" fontId="0" fillId="2" borderId="0" xfId="0" applyFont="1" applyFill="1" applyAlignment="1">
      <alignment horizontal="left" vertical="center" wrapText="1"/>
    </xf>
    <xf numFmtId="0" fontId="31" fillId="2" borderId="0" xfId="0" applyFont="1" applyFill="1" applyAlignment="1" applyProtection="1">
      <alignment horizontal="right"/>
    </xf>
    <xf numFmtId="0" fontId="10" fillId="2" borderId="0" xfId="1" applyFill="1" applyAlignment="1" applyProtection="1">
      <alignment horizontal="center"/>
    </xf>
    <xf numFmtId="0" fontId="31" fillId="2" borderId="0" xfId="0" applyFont="1" applyFill="1" applyAlignment="1" applyProtection="1">
      <alignment horizontal="left"/>
    </xf>
    <xf numFmtId="0" fontId="14" fillId="2" borderId="0" xfId="0" applyFont="1" applyFill="1" applyAlignment="1">
      <alignment horizontal="center"/>
    </xf>
    <xf numFmtId="0" fontId="31" fillId="2" borderId="0" xfId="0" applyFont="1" applyFill="1" applyAlignment="1" applyProtection="1"/>
    <xf numFmtId="0" fontId="53" fillId="2" borderId="0" xfId="0" applyFont="1" applyFill="1" applyAlignment="1">
      <alignment horizontal="right"/>
    </xf>
    <xf numFmtId="0" fontId="33" fillId="5" borderId="1" xfId="0" quotePrefix="1" applyFont="1" applyFill="1" applyBorder="1" applyAlignment="1">
      <alignment horizontal="center"/>
    </xf>
    <xf numFmtId="0" fontId="0" fillId="2" borderId="0" xfId="0" applyFill="1" applyAlignment="1">
      <alignment horizontal="center" vertical="top" wrapText="1"/>
    </xf>
    <xf numFmtId="0" fontId="22" fillId="2" borderId="0" xfId="0" applyFont="1" applyFill="1" applyBorder="1" applyAlignment="1">
      <alignment horizontal="center" vertical="center" wrapText="1"/>
    </xf>
    <xf numFmtId="0" fontId="20" fillId="2" borderId="0" xfId="0" applyFont="1" applyFill="1" applyAlignment="1">
      <alignment vertical="center" wrapText="1"/>
    </xf>
    <xf numFmtId="164" fontId="0" fillId="0" borderId="0" xfId="0" applyNumberFormat="1" applyFill="1" applyBorder="1"/>
    <xf numFmtId="0" fontId="55" fillId="0" borderId="0" xfId="2" applyFont="1"/>
    <xf numFmtId="0" fontId="40" fillId="0" borderId="1" xfId="2" applyFont="1" applyBorder="1"/>
    <xf numFmtId="0" fontId="1" fillId="2" borderId="0" xfId="0" applyFont="1" applyFill="1"/>
    <xf numFmtId="0" fontId="55" fillId="0" borderId="1" xfId="2" applyFont="1" applyBorder="1"/>
    <xf numFmtId="164" fontId="59" fillId="0" borderId="0" xfId="0" applyNumberFormat="1" applyFont="1"/>
    <xf numFmtId="164" fontId="59" fillId="0" borderId="5" xfId="0" applyNumberFormat="1" applyFont="1" applyBorder="1"/>
    <xf numFmtId="0" fontId="0" fillId="0" borderId="0" xfId="0" applyAlignment="1">
      <alignment horizontal="center"/>
    </xf>
    <xf numFmtId="0" fontId="0" fillId="3" borderId="0" xfId="0" applyFill="1" applyAlignment="1">
      <alignment horizontal="center" wrapText="1"/>
    </xf>
    <xf numFmtId="0" fontId="0" fillId="3" borderId="8" xfId="0" applyFill="1" applyBorder="1" applyAlignment="1">
      <alignment horizontal="center" wrapText="1"/>
    </xf>
    <xf numFmtId="0" fontId="0" fillId="2" borderId="0" xfId="0" applyFont="1" applyFill="1" applyAlignment="1" applyProtection="1">
      <alignment horizontal="right"/>
    </xf>
    <xf numFmtId="0" fontId="10" fillId="2" borderId="0" xfId="1" applyFill="1" applyAlignment="1" applyProtection="1">
      <alignment horizontal="left"/>
    </xf>
    <xf numFmtId="0" fontId="14" fillId="2" borderId="0" xfId="0" applyFont="1" applyFill="1" applyAlignment="1">
      <alignment horizontal="left" vertical="center"/>
    </xf>
    <xf numFmtId="0" fontId="14" fillId="2" borderId="6" xfId="0" applyFont="1" applyFill="1" applyBorder="1" applyAlignment="1">
      <alignment horizontal="left" vertical="center"/>
    </xf>
    <xf numFmtId="0" fontId="0" fillId="2" borderId="10" xfId="0" applyFill="1" applyBorder="1" applyAlignment="1" applyProtection="1">
      <alignment horizontal="center" wrapText="1"/>
      <protection locked="0"/>
    </xf>
    <xf numFmtId="0" fontId="0" fillId="2" borderId="14" xfId="0" applyFill="1" applyBorder="1" applyAlignment="1" applyProtection="1">
      <alignment horizontal="center" wrapText="1"/>
      <protection locked="0"/>
    </xf>
    <xf numFmtId="0" fontId="0" fillId="2" borderId="11" xfId="0" applyFill="1" applyBorder="1" applyAlignment="1" applyProtection="1">
      <alignment horizontal="center" wrapText="1"/>
      <protection locked="0"/>
    </xf>
    <xf numFmtId="49" fontId="0" fillId="2" borderId="1" xfId="0" quotePrefix="1" applyNumberFormat="1" applyFill="1" applyBorder="1" applyAlignment="1" applyProtection="1">
      <alignment horizontal="left" vertical="center" wrapText="1"/>
      <protection locked="0"/>
    </xf>
    <xf numFmtId="49" fontId="0" fillId="2" borderId="1" xfId="0" applyNumberFormat="1" applyFill="1" applyBorder="1" applyAlignment="1" applyProtection="1">
      <alignment horizontal="left" vertical="center" wrapText="1"/>
      <protection locked="0"/>
    </xf>
    <xf numFmtId="0" fontId="0" fillId="2" borderId="0" xfId="0" applyFont="1" applyFill="1" applyAlignment="1">
      <alignment horizontal="left" vertical="center" wrapText="1"/>
    </xf>
    <xf numFmtId="0" fontId="0" fillId="3" borderId="1" xfId="0" applyFont="1" applyFill="1" applyBorder="1" applyAlignment="1">
      <alignment horizontal="left" vertical="center"/>
    </xf>
    <xf numFmtId="0" fontId="0" fillId="3" borderId="1" xfId="0" applyFont="1" applyFill="1" applyBorder="1" applyAlignment="1">
      <alignment horizontal="left" vertical="center" wrapText="1"/>
    </xf>
    <xf numFmtId="0" fontId="19" fillId="2" borderId="0" xfId="0" applyFont="1" applyFill="1" applyAlignment="1">
      <alignment horizontal="left" vertical="top" wrapText="1"/>
    </xf>
    <xf numFmtId="0" fontId="0" fillId="2" borderId="0" xfId="0" applyFill="1" applyAlignment="1">
      <alignment horizontal="center"/>
    </xf>
    <xf numFmtId="164" fontId="25" fillId="5" borderId="10" xfId="0" applyNumberFormat="1" applyFont="1" applyFill="1" applyBorder="1" applyAlignment="1">
      <alignment horizontal="center" vertical="center"/>
    </xf>
    <xf numFmtId="0" fontId="25" fillId="5" borderId="14" xfId="0" applyFont="1" applyFill="1" applyBorder="1" applyAlignment="1">
      <alignment horizontal="center" vertical="center"/>
    </xf>
    <xf numFmtId="164" fontId="25" fillId="5" borderId="11" xfId="0" applyNumberFormat="1" applyFont="1" applyFill="1" applyBorder="1" applyAlignment="1">
      <alignment horizontal="center" vertical="center"/>
    </xf>
    <xf numFmtId="0" fontId="6" fillId="2" borderId="0" xfId="0" applyFont="1" applyFill="1" applyBorder="1" applyAlignment="1">
      <alignment horizontal="left" wrapText="1"/>
    </xf>
    <xf numFmtId="0" fontId="11" fillId="2" borderId="10" xfId="0" quotePrefix="1" applyFont="1" applyFill="1" applyBorder="1" applyAlignment="1" applyProtection="1">
      <alignment horizontal="center"/>
      <protection locked="0"/>
    </xf>
    <xf numFmtId="0" fontId="11" fillId="2" borderId="11" xfId="0" applyFont="1" applyFill="1" applyBorder="1" applyAlignment="1" applyProtection="1">
      <alignment horizontal="center"/>
      <protection locked="0"/>
    </xf>
    <xf numFmtId="0" fontId="0" fillId="2" borderId="0" xfId="0" applyFill="1" applyAlignment="1">
      <alignment horizontal="left" vertical="center"/>
    </xf>
    <xf numFmtId="0" fontId="0" fillId="2" borderId="6" xfId="0" applyFill="1" applyBorder="1" applyAlignment="1">
      <alignment horizontal="left" vertical="center"/>
    </xf>
    <xf numFmtId="0" fontId="6" fillId="2" borderId="0" xfId="0" applyFont="1" applyFill="1" applyBorder="1" applyAlignment="1">
      <alignment horizontal="left" vertical="center" wrapText="1"/>
    </xf>
    <xf numFmtId="0" fontId="10" fillId="2" borderId="0" xfId="1" applyFill="1" applyBorder="1" applyAlignment="1" applyProtection="1">
      <alignment horizontal="center" vertical="center" wrapText="1"/>
      <protection locked="0"/>
    </xf>
    <xf numFmtId="49" fontId="0" fillId="2" borderId="10" xfId="0" applyNumberFormat="1" applyFont="1" applyFill="1" applyBorder="1" applyAlignment="1" applyProtection="1">
      <alignment horizontal="left" vertical="center" wrapText="1"/>
      <protection locked="0"/>
    </xf>
    <xf numFmtId="49" fontId="0" fillId="2" borderId="14" xfId="0" applyNumberFormat="1" applyFont="1" applyFill="1" applyBorder="1" applyAlignment="1" applyProtection="1">
      <alignment horizontal="left" vertical="center" wrapText="1"/>
      <protection locked="0"/>
    </xf>
    <xf numFmtId="49" fontId="0" fillId="2" borderId="11" xfId="0" applyNumberFormat="1" applyFont="1" applyFill="1" applyBorder="1" applyAlignment="1" applyProtection="1">
      <alignment horizontal="left" vertical="center" wrapText="1"/>
      <protection locked="0"/>
    </xf>
    <xf numFmtId="0" fontId="0" fillId="2" borderId="0" xfId="0" applyFill="1" applyAlignment="1">
      <alignment horizontal="left" vertical="center" wrapText="1"/>
    </xf>
    <xf numFmtId="49" fontId="0" fillId="2" borderId="10" xfId="0" applyNumberFormat="1" applyFill="1" applyBorder="1" applyAlignment="1" applyProtection="1">
      <alignment horizontal="left" vertical="center" wrapText="1"/>
      <protection locked="0"/>
    </xf>
    <xf numFmtId="49" fontId="0" fillId="2" borderId="14" xfId="0" applyNumberFormat="1" applyFill="1" applyBorder="1" applyAlignment="1" applyProtection="1">
      <alignment horizontal="left" vertical="center" wrapText="1"/>
      <protection locked="0"/>
    </xf>
    <xf numFmtId="49" fontId="0" fillId="2" borderId="11" xfId="0" applyNumberFormat="1" applyFill="1" applyBorder="1" applyAlignment="1" applyProtection="1">
      <alignment horizontal="left" vertical="center" wrapText="1"/>
      <protection locked="0"/>
    </xf>
    <xf numFmtId="0" fontId="18" fillId="2" borderId="0" xfId="1" applyFont="1" applyFill="1" applyBorder="1" applyAlignment="1" applyProtection="1">
      <alignment horizontal="left" vertical="center" wrapText="1"/>
    </xf>
    <xf numFmtId="0" fontId="0" fillId="2" borderId="10" xfId="0" applyFill="1" applyBorder="1" applyAlignment="1">
      <alignment horizontal="left" vertical="center" wrapText="1"/>
    </xf>
    <xf numFmtId="0" fontId="0" fillId="2" borderId="14" xfId="0" applyFill="1" applyBorder="1" applyAlignment="1">
      <alignment horizontal="left" vertical="center" wrapText="1"/>
    </xf>
    <xf numFmtId="0" fontId="0" fillId="2" borderId="11" xfId="0" applyFill="1" applyBorder="1" applyAlignment="1">
      <alignment horizontal="left" vertical="center" wrapText="1"/>
    </xf>
    <xf numFmtId="0" fontId="0" fillId="2" borderId="0" xfId="0" applyFill="1" applyBorder="1" applyAlignment="1">
      <alignment horizontal="left" vertical="center"/>
    </xf>
    <xf numFmtId="166" fontId="3" fillId="2" borderId="5" xfId="0" applyNumberFormat="1" applyFont="1" applyFill="1" applyBorder="1" applyAlignment="1" applyProtection="1">
      <alignment horizontal="center"/>
      <protection locked="0"/>
    </xf>
    <xf numFmtId="166" fontId="3" fillId="2" borderId="6" xfId="0" applyNumberFormat="1" applyFont="1" applyFill="1" applyBorder="1" applyAlignment="1" applyProtection="1">
      <alignment horizontal="center"/>
      <protection locked="0"/>
    </xf>
    <xf numFmtId="0" fontId="20" fillId="2" borderId="0" xfId="0" applyFont="1" applyFill="1" applyAlignment="1">
      <alignment horizontal="center" vertical="top" wrapText="1"/>
    </xf>
    <xf numFmtId="0" fontId="0" fillId="2" borderId="10" xfId="0" applyFont="1" applyFill="1" applyBorder="1" applyAlignment="1" applyProtection="1">
      <alignment horizontal="center" vertical="top" wrapText="1"/>
      <protection locked="0"/>
    </xf>
    <xf numFmtId="0" fontId="0" fillId="2" borderId="11" xfId="0" applyFont="1" applyFill="1" applyBorder="1" applyAlignment="1" applyProtection="1">
      <alignment horizontal="center" vertical="top" wrapText="1"/>
      <protection locked="0"/>
    </xf>
    <xf numFmtId="0" fontId="0" fillId="2" borderId="0" xfId="0" applyFont="1" applyFill="1" applyAlignment="1">
      <alignment horizontal="left" vertical="center"/>
    </xf>
    <xf numFmtId="0" fontId="0" fillId="2" borderId="6" xfId="0" applyFont="1" applyFill="1" applyBorder="1" applyAlignment="1">
      <alignment horizontal="left" vertical="center"/>
    </xf>
    <xf numFmtId="164" fontId="2" fillId="5" borderId="10" xfId="0" applyNumberFormat="1" applyFont="1" applyFill="1" applyBorder="1" applyAlignment="1">
      <alignment horizontal="center" vertical="center"/>
    </xf>
    <xf numFmtId="164" fontId="2" fillId="5" borderId="11" xfId="0" applyNumberFormat="1" applyFont="1" applyFill="1" applyBorder="1" applyAlignment="1">
      <alignment horizontal="center" vertical="center"/>
    </xf>
    <xf numFmtId="0" fontId="5" fillId="2" borderId="0" xfId="0" applyFont="1" applyFill="1" applyBorder="1" applyAlignment="1">
      <alignment horizontal="left" vertical="center"/>
    </xf>
    <xf numFmtId="164" fontId="2" fillId="5" borderId="14" xfId="0" applyNumberFormat="1" applyFont="1" applyFill="1" applyBorder="1" applyAlignment="1">
      <alignment horizontal="center" vertical="center"/>
    </xf>
    <xf numFmtId="0" fontId="7" fillId="5" borderId="0" xfId="0" applyFont="1" applyFill="1" applyAlignment="1">
      <alignment horizontal="right" wrapText="1"/>
    </xf>
    <xf numFmtId="0" fontId="51" fillId="2" borderId="0" xfId="0" applyFont="1" applyFill="1" applyBorder="1" applyAlignment="1">
      <alignment horizontal="left" vertical="center" wrapText="1"/>
    </xf>
    <xf numFmtId="0" fontId="8" fillId="2" borderId="0" xfId="0" applyFont="1" applyFill="1" applyBorder="1" applyAlignment="1">
      <alignment horizontal="left" vertical="center" wrapText="1"/>
    </xf>
    <xf numFmtId="0" fontId="5" fillId="2" borderId="0" xfId="0" applyFont="1" applyFill="1" applyBorder="1" applyAlignment="1">
      <alignment horizontal="left"/>
    </xf>
    <xf numFmtId="0" fontId="6" fillId="2" borderId="0" xfId="0" applyFont="1" applyFill="1" applyBorder="1" applyAlignment="1">
      <alignment horizontal="left" vertical="top" wrapText="1"/>
    </xf>
    <xf numFmtId="164" fontId="7" fillId="5" borderId="10" xfId="0" applyNumberFormat="1" applyFont="1" applyFill="1" applyBorder="1" applyAlignment="1">
      <alignment horizontal="center" vertical="center"/>
    </xf>
    <xf numFmtId="164" fontId="7" fillId="5" borderId="11" xfId="0" applyNumberFormat="1" applyFont="1" applyFill="1" applyBorder="1" applyAlignment="1">
      <alignment horizontal="center" vertical="center"/>
    </xf>
    <xf numFmtId="164" fontId="7" fillId="5" borderId="14" xfId="0" applyNumberFormat="1" applyFont="1" applyFill="1" applyBorder="1" applyAlignment="1">
      <alignment horizontal="center" vertical="center"/>
    </xf>
    <xf numFmtId="0" fontId="0" fillId="2" borderId="0" xfId="0" applyFill="1" applyBorder="1" applyAlignment="1">
      <alignment horizontal="center" vertical="center" wrapText="1"/>
    </xf>
    <xf numFmtId="0" fontId="1" fillId="2" borderId="3" xfId="0" applyFont="1" applyFill="1" applyBorder="1" applyAlignment="1">
      <alignment horizontal="center"/>
    </xf>
    <xf numFmtId="0" fontId="50" fillId="2" borderId="0" xfId="0" applyFont="1" applyFill="1" applyAlignment="1">
      <alignment horizontal="center" vertical="center"/>
    </xf>
    <xf numFmtId="0" fontId="4" fillId="2" borderId="0" xfId="0" applyFont="1" applyFill="1" applyBorder="1" applyAlignment="1">
      <alignment horizontal="center" wrapText="1"/>
    </xf>
    <xf numFmtId="0" fontId="0" fillId="2" borderId="0" xfId="0" applyFont="1" applyFill="1" applyBorder="1" applyAlignment="1">
      <alignment horizontal="left" vertical="center" wrapText="1"/>
    </xf>
    <xf numFmtId="49" fontId="3" fillId="2" borderId="2" xfId="0" applyNumberFormat="1" applyFont="1" applyFill="1" applyBorder="1" applyAlignment="1" applyProtection="1">
      <alignment horizontal="center"/>
      <protection locked="0"/>
    </xf>
    <xf numFmtId="49" fontId="3" fillId="2" borderId="4" xfId="0" applyNumberFormat="1" applyFont="1" applyFill="1" applyBorder="1" applyAlignment="1" applyProtection="1">
      <alignment horizontal="center"/>
      <protection locked="0"/>
    </xf>
    <xf numFmtId="0" fontId="19" fillId="2" borderId="0" xfId="0" applyFont="1" applyFill="1" applyAlignment="1">
      <alignment horizontal="left" vertical="center" wrapText="1"/>
    </xf>
    <xf numFmtId="0" fontId="0" fillId="2" borderId="0" xfId="0" applyFill="1" applyBorder="1" applyAlignment="1">
      <alignment horizontal="left" wrapText="1"/>
    </xf>
    <xf numFmtId="0" fontId="10" fillId="2" borderId="0" xfId="1" applyFill="1" applyAlignment="1">
      <alignment horizontal="left" vertical="center"/>
    </xf>
    <xf numFmtId="0" fontId="6" fillId="2" borderId="0" xfId="0" applyFont="1" applyFill="1" applyBorder="1" applyAlignment="1">
      <alignment horizontal="left"/>
    </xf>
    <xf numFmtId="0" fontId="6" fillId="2" borderId="0" xfId="0" applyFont="1" applyFill="1" applyBorder="1" applyAlignment="1">
      <alignment horizontal="left" vertical="center"/>
    </xf>
    <xf numFmtId="0" fontId="10" fillId="2" borderId="0" xfId="1" applyFill="1" applyAlignment="1" applyProtection="1">
      <alignment horizontal="center"/>
    </xf>
    <xf numFmtId="0" fontId="10" fillId="2" borderId="0" xfId="1" applyFont="1" applyFill="1" applyAlignment="1" applyProtection="1">
      <alignment horizontal="center"/>
    </xf>
    <xf numFmtId="0" fontId="60" fillId="2" borderId="33" xfId="0" applyFont="1" applyFill="1" applyBorder="1" applyAlignment="1">
      <alignment horizontal="center" vertical="center"/>
    </xf>
    <xf numFmtId="0" fontId="60" fillId="2" borderId="34" xfId="0" applyFont="1" applyFill="1" applyBorder="1" applyAlignment="1">
      <alignment horizontal="center" vertical="center"/>
    </xf>
    <xf numFmtId="0" fontId="60" fillId="2" borderId="35" xfId="0" applyFont="1" applyFill="1" applyBorder="1" applyAlignment="1">
      <alignment horizontal="center" vertical="center"/>
    </xf>
    <xf numFmtId="0" fontId="6" fillId="2" borderId="20"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19" xfId="0" applyFont="1" applyFill="1" applyBorder="1" applyAlignment="1" applyProtection="1">
      <alignment horizontal="left" vertical="center" wrapText="1"/>
    </xf>
    <xf numFmtId="0" fontId="6" fillId="2" borderId="36" xfId="0" applyFont="1" applyFill="1" applyBorder="1" applyAlignment="1" applyProtection="1">
      <alignment horizontal="left" vertical="center" wrapText="1"/>
    </xf>
    <xf numFmtId="0" fontId="6" fillId="2" borderId="37" xfId="0" applyFont="1" applyFill="1" applyBorder="1" applyAlignment="1" applyProtection="1">
      <alignment horizontal="left" vertical="center" wrapText="1"/>
    </xf>
    <xf numFmtId="0" fontId="6" fillId="2" borderId="38" xfId="0" applyFont="1" applyFill="1" applyBorder="1" applyAlignment="1" applyProtection="1">
      <alignment horizontal="left" vertical="center" wrapText="1"/>
    </xf>
    <xf numFmtId="0" fontId="0" fillId="5" borderId="2" xfId="0" applyFill="1" applyBorder="1" applyAlignment="1">
      <alignment horizontal="center"/>
    </xf>
    <xf numFmtId="0" fontId="0" fillId="5" borderId="4" xfId="0" applyFill="1" applyBorder="1" applyAlignment="1">
      <alignment horizontal="center"/>
    </xf>
    <xf numFmtId="0" fontId="0" fillId="5" borderId="7" xfId="0" applyFill="1" applyBorder="1" applyAlignment="1">
      <alignment horizontal="center"/>
    </xf>
    <xf numFmtId="0" fontId="0" fillId="5" borderId="9" xfId="0" applyFill="1" applyBorder="1" applyAlignment="1">
      <alignment horizontal="center"/>
    </xf>
    <xf numFmtId="0" fontId="0" fillId="5" borderId="3" xfId="0" applyFill="1" applyBorder="1" applyAlignment="1">
      <alignment horizontal="center"/>
    </xf>
    <xf numFmtId="0" fontId="0" fillId="5" borderId="8" xfId="0" applyFill="1" applyBorder="1" applyAlignment="1">
      <alignment horizontal="center"/>
    </xf>
    <xf numFmtId="0" fontId="27" fillId="5" borderId="8" xfId="0" applyFont="1" applyFill="1" applyBorder="1" applyAlignment="1">
      <alignment horizontal="center"/>
    </xf>
    <xf numFmtId="0" fontId="26" fillId="5" borderId="0" xfId="0" applyFont="1" applyFill="1" applyAlignment="1">
      <alignment horizontal="center" vertical="center"/>
    </xf>
    <xf numFmtId="0" fontId="26" fillId="5" borderId="8" xfId="0" applyFont="1" applyFill="1" applyBorder="1" applyAlignment="1">
      <alignment horizontal="center"/>
    </xf>
    <xf numFmtId="0" fontId="2" fillId="5" borderId="0" xfId="0" applyFont="1" applyFill="1" applyAlignment="1">
      <alignment horizontal="right"/>
    </xf>
    <xf numFmtId="0" fontId="1" fillId="2" borderId="0" xfId="0" applyFont="1" applyFill="1" applyAlignment="1">
      <alignment horizontal="right"/>
    </xf>
    <xf numFmtId="164" fontId="25" fillId="5" borderId="14" xfId="0" applyNumberFormat="1" applyFont="1" applyFill="1" applyBorder="1" applyAlignment="1">
      <alignment horizontal="center" vertical="center"/>
    </xf>
    <xf numFmtId="49" fontId="0" fillId="2" borderId="10" xfId="0" applyNumberFormat="1" applyFill="1" applyBorder="1" applyAlignment="1" applyProtection="1">
      <alignment horizontal="center" vertical="center"/>
      <protection locked="0"/>
    </xf>
    <xf numFmtId="49" fontId="0" fillId="2" borderId="14" xfId="0" applyNumberFormat="1" applyFill="1" applyBorder="1" applyAlignment="1" applyProtection="1">
      <alignment horizontal="center" vertical="center"/>
      <protection locked="0"/>
    </xf>
    <xf numFmtId="49" fontId="0" fillId="2" borderId="11" xfId="0" applyNumberFormat="1" applyFill="1" applyBorder="1" applyAlignment="1" applyProtection="1">
      <alignment horizontal="center" vertical="center"/>
      <protection locked="0"/>
    </xf>
    <xf numFmtId="166" fontId="0" fillId="2" borderId="10" xfId="0" applyNumberFormat="1" applyFill="1" applyBorder="1" applyAlignment="1" applyProtection="1">
      <alignment horizontal="center" vertical="center" wrapText="1"/>
      <protection locked="0"/>
    </xf>
    <xf numFmtId="166" fontId="0" fillId="2" borderId="14" xfId="0" applyNumberFormat="1" applyFill="1" applyBorder="1" applyAlignment="1" applyProtection="1">
      <alignment horizontal="center" vertical="center" wrapText="1"/>
      <protection locked="0"/>
    </xf>
    <xf numFmtId="166" fontId="0" fillId="2" borderId="11" xfId="0" applyNumberFormat="1" applyFill="1" applyBorder="1" applyAlignment="1" applyProtection="1">
      <alignment horizontal="center" vertical="center" wrapText="1"/>
      <protection locked="0"/>
    </xf>
    <xf numFmtId="0" fontId="61" fillId="2" borderId="0" xfId="0" applyFont="1" applyFill="1" applyBorder="1" applyAlignment="1">
      <alignment horizontal="center" vertical="center"/>
    </xf>
    <xf numFmtId="0" fontId="33" fillId="2" borderId="0" xfId="0" applyFont="1" applyFill="1" applyAlignment="1">
      <alignment horizontal="left" vertical="center" wrapText="1"/>
    </xf>
    <xf numFmtId="0" fontId="31" fillId="2" borderId="0" xfId="0" applyFont="1" applyFill="1" applyAlignment="1">
      <alignment horizontal="center" vertical="center" wrapText="1"/>
    </xf>
    <xf numFmtId="0" fontId="18" fillId="2" borderId="0" xfId="1" applyFont="1" applyFill="1" applyBorder="1" applyAlignment="1" applyProtection="1">
      <alignment horizontal="left" wrapText="1"/>
    </xf>
    <xf numFmtId="166" fontId="0" fillId="2" borderId="10" xfId="0" applyNumberFormat="1" applyFill="1" applyBorder="1" applyAlignment="1" applyProtection="1">
      <alignment horizontal="center" vertical="center"/>
      <protection locked="0"/>
    </xf>
    <xf numFmtId="166" fontId="0" fillId="2" borderId="11" xfId="0" applyNumberFormat="1" applyFill="1" applyBorder="1" applyAlignment="1" applyProtection="1">
      <alignment horizontal="center" vertical="center"/>
      <protection locked="0"/>
    </xf>
    <xf numFmtId="1" fontId="6" fillId="2" borderId="10" xfId="0" applyNumberFormat="1" applyFont="1" applyFill="1" applyBorder="1" applyAlignment="1" applyProtection="1">
      <alignment horizontal="center" vertical="center" wrapText="1"/>
      <protection locked="0"/>
    </xf>
    <xf numFmtId="1" fontId="6" fillId="2" borderId="11" xfId="0" applyNumberFormat="1" applyFont="1" applyFill="1" applyBorder="1" applyAlignment="1" applyProtection="1">
      <alignment horizontal="center" vertical="center" wrapText="1"/>
      <protection locked="0"/>
    </xf>
    <xf numFmtId="0" fontId="0" fillId="5" borderId="0" xfId="0" applyFont="1" applyFill="1" applyAlignment="1">
      <alignment horizontal="right" vertical="center"/>
    </xf>
    <xf numFmtId="0" fontId="0" fillId="5" borderId="19" xfId="0" applyFont="1" applyFill="1" applyBorder="1" applyAlignment="1">
      <alignment horizontal="right" vertical="center"/>
    </xf>
    <xf numFmtId="0" fontId="15" fillId="2" borderId="0" xfId="0" applyFont="1" applyFill="1" applyAlignment="1">
      <alignment horizontal="center"/>
    </xf>
    <xf numFmtId="0" fontId="11" fillId="2" borderId="0" xfId="0" applyFont="1" applyFill="1" applyAlignment="1">
      <alignment horizontal="left" vertical="center" wrapText="1"/>
    </xf>
    <xf numFmtId="49" fontId="0" fillId="2" borderId="2" xfId="0" applyNumberFormat="1" applyFont="1" applyFill="1" applyBorder="1" applyAlignment="1" applyProtection="1">
      <alignment horizontal="center" vertical="center" wrapText="1"/>
      <protection locked="0"/>
    </xf>
    <xf numFmtId="49" fontId="0" fillId="2" borderId="3" xfId="0" applyNumberFormat="1" applyFont="1" applyFill="1" applyBorder="1" applyAlignment="1" applyProtection="1">
      <alignment horizontal="center" vertical="center" wrapText="1"/>
      <protection locked="0"/>
    </xf>
    <xf numFmtId="49" fontId="0" fillId="2" borderId="4" xfId="0" applyNumberFormat="1" applyFont="1" applyFill="1" applyBorder="1" applyAlignment="1" applyProtection="1">
      <alignment horizontal="center" vertical="center" wrapText="1"/>
      <protection locked="0"/>
    </xf>
    <xf numFmtId="49" fontId="0" fillId="2" borderId="5" xfId="0" applyNumberFormat="1" applyFont="1" applyFill="1" applyBorder="1" applyAlignment="1" applyProtection="1">
      <alignment horizontal="center" vertical="center" wrapText="1"/>
      <protection locked="0"/>
    </xf>
    <xf numFmtId="49" fontId="0" fillId="2" borderId="0" xfId="0" applyNumberFormat="1" applyFont="1" applyFill="1" applyBorder="1" applyAlignment="1" applyProtection="1">
      <alignment horizontal="center" vertical="center" wrapText="1"/>
      <protection locked="0"/>
    </xf>
    <xf numFmtId="49" fontId="0" fillId="2" borderId="6" xfId="0" applyNumberFormat="1" applyFont="1" applyFill="1" applyBorder="1" applyAlignment="1" applyProtection="1">
      <alignment horizontal="center" vertical="center" wrapText="1"/>
      <protection locked="0"/>
    </xf>
    <xf numFmtId="49" fontId="0" fillId="2" borderId="7" xfId="0" applyNumberFormat="1" applyFont="1" applyFill="1" applyBorder="1" applyAlignment="1" applyProtection="1">
      <alignment horizontal="center" vertical="center" wrapText="1"/>
      <protection locked="0"/>
    </xf>
    <xf numFmtId="49" fontId="0" fillId="2" borderId="8" xfId="0" applyNumberFormat="1" applyFont="1" applyFill="1" applyBorder="1" applyAlignment="1" applyProtection="1">
      <alignment horizontal="center" vertical="center" wrapText="1"/>
      <protection locked="0"/>
    </xf>
    <xf numFmtId="49" fontId="0" fillId="2" borderId="9" xfId="0" applyNumberFormat="1" applyFont="1" applyFill="1" applyBorder="1" applyAlignment="1" applyProtection="1">
      <alignment horizontal="center" vertical="center" wrapText="1"/>
      <protection locked="0"/>
    </xf>
    <xf numFmtId="0" fontId="11" fillId="2" borderId="0" xfId="0" applyFont="1" applyFill="1" applyAlignment="1">
      <alignment horizontal="right" vertical="top" wrapText="1"/>
    </xf>
    <xf numFmtId="0" fontId="11" fillId="2" borderId="6" xfId="0" applyFont="1" applyFill="1" applyBorder="1" applyAlignment="1">
      <alignment horizontal="right" vertical="top" wrapText="1"/>
    </xf>
    <xf numFmtId="1" fontId="0" fillId="2" borderId="10" xfId="0" applyNumberFormat="1" applyFill="1" applyBorder="1" applyAlignment="1" applyProtection="1">
      <alignment horizontal="center" vertical="center"/>
      <protection locked="0"/>
    </xf>
    <xf numFmtId="1" fontId="0" fillId="2" borderId="11" xfId="0" applyNumberFormat="1" applyFill="1" applyBorder="1" applyAlignment="1" applyProtection="1">
      <alignment horizontal="center" vertical="center"/>
      <protection locked="0"/>
    </xf>
    <xf numFmtId="49" fontId="0" fillId="2" borderId="24" xfId="0" applyNumberFormat="1" applyFill="1" applyBorder="1" applyAlignment="1" applyProtection="1">
      <alignment horizontal="center" vertical="top" wrapText="1"/>
      <protection locked="0"/>
    </xf>
    <xf numFmtId="49" fontId="0" fillId="2" borderId="25" xfId="0" applyNumberFormat="1" applyFill="1" applyBorder="1" applyAlignment="1" applyProtection="1">
      <alignment horizontal="center" vertical="top" wrapText="1"/>
      <protection locked="0"/>
    </xf>
    <xf numFmtId="49" fontId="0" fillId="2" borderId="26" xfId="0" applyNumberFormat="1" applyFill="1" applyBorder="1" applyAlignment="1" applyProtection="1">
      <alignment horizontal="center" vertical="top" wrapText="1"/>
      <protection locked="0"/>
    </xf>
    <xf numFmtId="49" fontId="0" fillId="2" borderId="27" xfId="0" applyNumberFormat="1" applyFill="1" applyBorder="1" applyAlignment="1" applyProtection="1">
      <alignment horizontal="center" vertical="top" wrapText="1"/>
      <protection locked="0"/>
    </xf>
    <xf numFmtId="49" fontId="0" fillId="2" borderId="28" xfId="0" applyNumberFormat="1" applyFill="1" applyBorder="1" applyAlignment="1" applyProtection="1">
      <alignment horizontal="center" vertical="top" wrapText="1"/>
      <protection locked="0"/>
    </xf>
    <xf numFmtId="49" fontId="0" fillId="2" borderId="29" xfId="0" applyNumberFormat="1" applyFill="1" applyBorder="1" applyAlignment="1" applyProtection="1">
      <alignment horizontal="center" vertical="top" wrapText="1"/>
      <protection locked="0"/>
    </xf>
    <xf numFmtId="49" fontId="0" fillId="2" borderId="30" xfId="0" applyNumberFormat="1" applyFill="1" applyBorder="1" applyAlignment="1" applyProtection="1">
      <alignment horizontal="center" vertical="top" wrapText="1"/>
      <protection locked="0"/>
    </xf>
    <xf numFmtId="49" fontId="0" fillId="2" borderId="31" xfId="0" applyNumberFormat="1" applyFill="1" applyBorder="1" applyAlignment="1" applyProtection="1">
      <alignment horizontal="center" vertical="top" wrapText="1"/>
      <protection locked="0"/>
    </xf>
    <xf numFmtId="49" fontId="0" fillId="2" borderId="32" xfId="0" applyNumberFormat="1" applyFill="1" applyBorder="1" applyAlignment="1" applyProtection="1">
      <alignment horizontal="center" vertical="top" wrapText="1"/>
      <protection locked="0"/>
    </xf>
    <xf numFmtId="49" fontId="0" fillId="2" borderId="10" xfId="0" applyNumberFormat="1" applyFill="1" applyBorder="1" applyAlignment="1" applyProtection="1">
      <alignment horizontal="center" vertical="center" wrapText="1"/>
      <protection locked="0"/>
    </xf>
    <xf numFmtId="49" fontId="0" fillId="2" borderId="14" xfId="0" applyNumberFormat="1" applyFill="1" applyBorder="1" applyAlignment="1" applyProtection="1">
      <alignment horizontal="center" vertical="center" wrapText="1"/>
      <protection locked="0"/>
    </xf>
    <xf numFmtId="49" fontId="0" fillId="2" borderId="11" xfId="0" applyNumberFormat="1" applyFill="1" applyBorder="1" applyAlignment="1" applyProtection="1">
      <alignment horizontal="center" vertical="center" wrapText="1"/>
      <protection locked="0"/>
    </xf>
    <xf numFmtId="0" fontId="56" fillId="5" borderId="2" xfId="0" applyFont="1" applyFill="1" applyBorder="1" applyAlignment="1">
      <alignment horizontal="center" vertical="top" wrapText="1"/>
    </xf>
    <xf numFmtId="0" fontId="56" fillId="5" borderId="4" xfId="0" applyFont="1" applyFill="1" applyBorder="1" applyAlignment="1">
      <alignment horizontal="center" vertical="top" wrapText="1"/>
    </xf>
    <xf numFmtId="0" fontId="56" fillId="5" borderId="5" xfId="0" applyFont="1" applyFill="1" applyBorder="1" applyAlignment="1">
      <alignment horizontal="center" vertical="top" wrapText="1"/>
    </xf>
    <xf numFmtId="0" fontId="56" fillId="5" borderId="6" xfId="0" applyFont="1" applyFill="1" applyBorder="1" applyAlignment="1">
      <alignment horizontal="center" vertical="top" wrapText="1"/>
    </xf>
    <xf numFmtId="0" fontId="58" fillId="5" borderId="5" xfId="1" applyFont="1" applyFill="1" applyBorder="1" applyAlignment="1">
      <alignment horizontal="center" vertical="top" wrapText="1"/>
    </xf>
    <xf numFmtId="0" fontId="58" fillId="5" borderId="6" xfId="1" applyFont="1" applyFill="1" applyBorder="1" applyAlignment="1">
      <alignment horizontal="center" vertical="top" wrapText="1"/>
    </xf>
    <xf numFmtId="0" fontId="58" fillId="5" borderId="7" xfId="1" applyFont="1" applyFill="1" applyBorder="1" applyAlignment="1">
      <alignment horizontal="center" vertical="top" wrapText="1"/>
    </xf>
    <xf numFmtId="0" fontId="58" fillId="5" borderId="9" xfId="1" applyFont="1" applyFill="1" applyBorder="1" applyAlignment="1">
      <alignment horizontal="center" vertical="top" wrapText="1"/>
    </xf>
    <xf numFmtId="0" fontId="31" fillId="2" borderId="0" xfId="0" applyFont="1" applyFill="1" applyAlignment="1" applyProtection="1">
      <alignment horizontal="right"/>
    </xf>
    <xf numFmtId="0" fontId="10" fillId="2" borderId="0" xfId="1" applyFill="1" applyAlignment="1" applyProtection="1">
      <alignment horizontal="right"/>
    </xf>
    <xf numFmtId="0" fontId="22" fillId="2" borderId="0" xfId="0" applyFont="1" applyFill="1" applyAlignment="1" applyProtection="1">
      <alignment horizontal="left"/>
    </xf>
    <xf numFmtId="0" fontId="36" fillId="2" borderId="8" xfId="0" applyFont="1" applyFill="1" applyBorder="1" applyAlignment="1">
      <alignment horizontal="center"/>
    </xf>
    <xf numFmtId="49" fontId="3" fillId="0" borderId="15" xfId="0" applyNumberFormat="1" applyFont="1" applyFill="1" applyBorder="1" applyAlignment="1" applyProtection="1">
      <alignment horizontal="center"/>
      <protection locked="0"/>
    </xf>
    <xf numFmtId="49" fontId="3" fillId="0" borderId="16" xfId="0" applyNumberFormat="1" applyFont="1" applyFill="1" applyBorder="1" applyAlignment="1" applyProtection="1">
      <alignment horizontal="center"/>
      <protection locked="0"/>
    </xf>
    <xf numFmtId="49" fontId="3" fillId="3" borderId="16" xfId="0" quotePrefix="1" applyNumberFormat="1" applyFont="1" applyFill="1" applyBorder="1" applyAlignment="1">
      <alignment horizontal="center"/>
    </xf>
    <xf numFmtId="0" fontId="36" fillId="2" borderId="3" xfId="0" applyFont="1" applyFill="1" applyBorder="1" applyAlignment="1">
      <alignment horizontal="center"/>
    </xf>
    <xf numFmtId="49" fontId="36" fillId="2" borderId="3" xfId="0" applyNumberFormat="1" applyFont="1" applyFill="1" applyBorder="1" applyAlignment="1">
      <alignment horizontal="center"/>
    </xf>
    <xf numFmtId="164" fontId="29" fillId="2" borderId="12" xfId="0" applyNumberFormat="1" applyFont="1" applyFill="1" applyBorder="1" applyAlignment="1" applyProtection="1">
      <alignment horizontal="center" vertical="center"/>
      <protection locked="0"/>
    </xf>
    <xf numFmtId="164" fontId="29" fillId="2" borderId="13" xfId="0" applyNumberFormat="1" applyFont="1" applyFill="1" applyBorder="1" applyAlignment="1" applyProtection="1">
      <alignment horizontal="center" vertical="center"/>
      <protection locked="0"/>
    </xf>
    <xf numFmtId="0" fontId="18" fillId="2" borderId="0" xfId="1" applyFont="1" applyFill="1" applyBorder="1" applyAlignment="1">
      <alignment horizontal="left" vertical="center" wrapText="1"/>
    </xf>
    <xf numFmtId="0" fontId="0" fillId="2" borderId="0" xfId="0" applyFill="1" applyAlignment="1">
      <alignment horizontal="left" vertical="top" wrapText="1"/>
    </xf>
    <xf numFmtId="49" fontId="0" fillId="2" borderId="7" xfId="0" applyNumberFormat="1" applyFill="1" applyBorder="1" applyAlignment="1" applyProtection="1">
      <alignment horizontal="center" vertical="center" wrapText="1"/>
      <protection locked="0"/>
    </xf>
    <xf numFmtId="49" fontId="0" fillId="2" borderId="8" xfId="0" applyNumberFormat="1" applyFill="1" applyBorder="1" applyAlignment="1" applyProtection="1">
      <alignment horizontal="center" vertical="center" wrapText="1"/>
      <protection locked="0"/>
    </xf>
    <xf numFmtId="49" fontId="0" fillId="2" borderId="9" xfId="0" applyNumberFormat="1" applyFill="1" applyBorder="1" applyAlignment="1" applyProtection="1">
      <alignment horizontal="center" vertical="center" wrapText="1"/>
      <protection locked="0"/>
    </xf>
    <xf numFmtId="0" fontId="44" fillId="13" borderId="22" xfId="0" applyFont="1" applyFill="1" applyBorder="1" applyAlignment="1">
      <alignment horizontal="center"/>
    </xf>
    <xf numFmtId="0" fontId="33" fillId="13" borderId="1" xfId="0" applyFont="1" applyFill="1" applyBorder="1" applyAlignment="1">
      <alignment horizontal="center"/>
    </xf>
    <xf numFmtId="0" fontId="33" fillId="13" borderId="10" xfId="0" applyFont="1" applyFill="1" applyBorder="1" applyAlignment="1">
      <alignment horizontal="center"/>
    </xf>
    <xf numFmtId="0" fontId="33" fillId="13" borderId="14" xfId="0" applyFont="1" applyFill="1" applyBorder="1" applyAlignment="1">
      <alignment horizontal="center"/>
    </xf>
    <xf numFmtId="0" fontId="33" fillId="13" borderId="11" xfId="0" applyFont="1" applyFill="1" applyBorder="1" applyAlignment="1">
      <alignment horizontal="center"/>
    </xf>
    <xf numFmtId="0" fontId="0" fillId="0" borderId="0" xfId="0" quotePrefix="1"/>
  </cellXfs>
  <cellStyles count="5">
    <cellStyle name="Hyperlink" xfId="1" builtinId="8"/>
    <cellStyle name="Normal" xfId="0" builtinId="0"/>
    <cellStyle name="Normal 12" xfId="3" xr:uid="{00000000-0005-0000-0000-000002000000}"/>
    <cellStyle name="Normal 2" xfId="2" xr:uid="{00000000-0005-0000-0000-000003000000}"/>
    <cellStyle name="Normal 2 2 2" xfId="4" xr:uid="{00000000-0005-0000-0000-000004000000}"/>
  </cellStyles>
  <dxfs count="19">
    <dxf>
      <font>
        <color theme="0" tint="-0.499984740745262"/>
      </font>
      <fill>
        <patternFill>
          <bgColor theme="0" tint="-0.24994659260841701"/>
        </patternFill>
      </fill>
    </dxf>
    <dxf>
      <font>
        <color theme="0" tint="-0.499984740745262"/>
      </font>
      <fill>
        <patternFill>
          <bgColor theme="0" tint="-0.2499465926084170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7030A0"/>
      </font>
      <fill>
        <patternFill>
          <bgColor theme="0" tint="-0.24994659260841701"/>
        </patternFill>
      </fill>
    </dxf>
    <dxf>
      <font>
        <color rgb="FF7030A0"/>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b/>
        <i val="0"/>
        <color rgb="FFFF0000"/>
      </font>
    </dxf>
    <dxf>
      <font>
        <color rgb="FF9C0006"/>
      </font>
      <fill>
        <patternFill>
          <bgColor rgb="FFFFC7CE"/>
        </patternFill>
      </fill>
    </dxf>
  </dxfs>
  <tableStyles count="0" defaultTableStyle="TableStyleMedium2" defaultPivotStyle="PivotStyleLight16"/>
  <colors>
    <mruColors>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ctrlProps/ctrlProp1.xml><?xml version="1.0" encoding="utf-8"?>
<formControlPr xmlns="http://schemas.microsoft.com/office/spreadsheetml/2009/9/main" objectType="CheckBox" fmlaLink="'Visa fees &amp; dropdowns'!$N$20" lockText="1" noThreeD="1"/>
</file>

<file path=xl/ctrlProps/ctrlProp2.xml><?xml version="1.0" encoding="utf-8"?>
<formControlPr xmlns="http://schemas.microsoft.com/office/spreadsheetml/2009/9/main" objectType="CheckBox" fmlaLink="'Visa fees &amp; dropdowns'!$N$15" lockText="1" noThreeD="1"/>
</file>

<file path=xl/ctrlProps/ctrlProp3.xml><?xml version="1.0" encoding="utf-8"?>
<formControlPr xmlns="http://schemas.microsoft.com/office/spreadsheetml/2009/9/main" objectType="CheckBox" fmlaLink="'Visa fees &amp; dropdowns'!$N$16"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firstButton="1" fmlaLink="'Visa fees &amp; dropdowns'!$O$23" lockText="1" noThreeD="1"/>
</file>

<file path=xl/ctrlProps/ctrlProp6.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369794</xdr:colOff>
      <xdr:row>0</xdr:row>
      <xdr:rowOff>112059</xdr:rowOff>
    </xdr:from>
    <xdr:to>
      <xdr:col>9</xdr:col>
      <xdr:colOff>89024</xdr:colOff>
      <xdr:row>3</xdr:row>
      <xdr:rowOff>126664</xdr:rowOff>
    </xdr:to>
    <xdr:pic>
      <xdr:nvPicPr>
        <xdr:cNvPr id="5" name="Picture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0" y="112059"/>
          <a:ext cx="1885950" cy="58610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67</xdr:row>
          <xdr:rowOff>9525</xdr:rowOff>
        </xdr:from>
        <xdr:to>
          <xdr:col>9</xdr:col>
          <xdr:colOff>314325</xdr:colOff>
          <xdr:row>68</xdr:row>
          <xdr:rowOff>0</xdr:rowOff>
        </xdr:to>
        <xdr:sp macro="" textlink="">
          <xdr:nvSpPr>
            <xdr:cNvPr id="1028" name="ComboBox1"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151</xdr:row>
          <xdr:rowOff>38100</xdr:rowOff>
        </xdr:from>
        <xdr:to>
          <xdr:col>0</xdr:col>
          <xdr:colOff>533400</xdr:colOff>
          <xdr:row>152</xdr:row>
          <xdr:rowOff>66675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100</xdr:row>
          <xdr:rowOff>28575</xdr:rowOff>
        </xdr:from>
        <xdr:to>
          <xdr:col>5</xdr:col>
          <xdr:colOff>133350</xdr:colOff>
          <xdr:row>101</xdr:row>
          <xdr:rowOff>161925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100</xdr:row>
          <xdr:rowOff>9525</xdr:rowOff>
        </xdr:from>
        <xdr:to>
          <xdr:col>7</xdr:col>
          <xdr:colOff>123825</xdr:colOff>
          <xdr:row>102</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122</xdr:row>
          <xdr:rowOff>76200</xdr:rowOff>
        </xdr:from>
        <xdr:to>
          <xdr:col>9</xdr:col>
          <xdr:colOff>266700</xdr:colOff>
          <xdr:row>124</xdr:row>
          <xdr:rowOff>104775</xdr:rowOff>
        </xdr:to>
        <xdr:sp macro="" textlink="">
          <xdr:nvSpPr>
            <xdr:cNvPr id="1080" name="Group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122</xdr:row>
          <xdr:rowOff>133350</xdr:rowOff>
        </xdr:from>
        <xdr:to>
          <xdr:col>6</xdr:col>
          <xdr:colOff>133350</xdr:colOff>
          <xdr:row>124</xdr:row>
          <xdr:rowOff>38100</xdr:rowOff>
        </xdr:to>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 the UK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122</xdr:row>
          <xdr:rowOff>171450</xdr:rowOff>
        </xdr:from>
        <xdr:to>
          <xdr:col>8</xdr:col>
          <xdr:colOff>371475</xdr:colOff>
          <xdr:row>124</xdr:row>
          <xdr:rowOff>0</xdr:rowOff>
        </xdr:to>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OUTSIDE the UK</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james.baker@admin.ox.ac.uk" TargetMode="External"/><Relationship Id="rId13" Type="http://schemas.openxmlformats.org/officeDocument/2006/relationships/drawing" Target="../drawings/drawing1.xml"/><Relationship Id="rId18" Type="http://schemas.openxmlformats.org/officeDocument/2006/relationships/ctrlProp" Target="../ctrlProps/ctrlProp2.xml"/><Relationship Id="rId3" Type="http://schemas.openxmlformats.org/officeDocument/2006/relationships/hyperlink" Target="mailto:james.baker@admin.ox.ac.uk" TargetMode="External"/><Relationship Id="rId21" Type="http://schemas.openxmlformats.org/officeDocument/2006/relationships/ctrlProp" Target="../ctrlProps/ctrlProp5.xml"/><Relationship Id="rId7" Type="http://schemas.openxmlformats.org/officeDocument/2006/relationships/hyperlink" Target="mailto:tim.currie@admin.ox.ac.uk" TargetMode="External"/><Relationship Id="rId12" Type="http://schemas.openxmlformats.org/officeDocument/2006/relationships/printerSettings" Target="../printerSettings/printerSettings2.bin"/><Relationship Id="rId17" Type="http://schemas.openxmlformats.org/officeDocument/2006/relationships/ctrlProp" Target="../ctrlProps/ctrlProp1.xml"/><Relationship Id="rId2" Type="http://schemas.openxmlformats.org/officeDocument/2006/relationships/hyperlink" Target="https://staffimmigration.admin.ox.ac.uk/" TargetMode="External"/><Relationship Id="rId16" Type="http://schemas.openxmlformats.org/officeDocument/2006/relationships/image" Target="../media/image1.emf"/><Relationship Id="rId20" Type="http://schemas.openxmlformats.org/officeDocument/2006/relationships/ctrlProp" Target="../ctrlProps/ctrlProp4.xml"/><Relationship Id="rId1" Type="http://schemas.openxmlformats.org/officeDocument/2006/relationships/hyperlink" Target="https://staffimmigration.admin.ox.ac.uk/" TargetMode="External"/><Relationship Id="rId6" Type="http://schemas.openxmlformats.org/officeDocument/2006/relationships/hyperlink" Target="mailto:james.baker@admin.ox.ac.uk" TargetMode="External"/><Relationship Id="rId11" Type="http://schemas.openxmlformats.org/officeDocument/2006/relationships/hyperlink" Target="https://staffimmigration.admin.ox.ac.uk/reimbursement-policy" TargetMode="External"/><Relationship Id="rId5" Type="http://schemas.openxmlformats.org/officeDocument/2006/relationships/hyperlink" Target="mailto:james.baker@admin.ox.ac.uk" TargetMode="External"/><Relationship Id="rId15" Type="http://schemas.openxmlformats.org/officeDocument/2006/relationships/control" Target="../activeX/activeX1.xml"/><Relationship Id="rId23" Type="http://schemas.openxmlformats.org/officeDocument/2006/relationships/comments" Target="../comments1.xml"/><Relationship Id="rId10" Type="http://schemas.openxmlformats.org/officeDocument/2006/relationships/hyperlink" Target="mailto:tim.currie@admin.ox.ac.uk" TargetMode="External"/><Relationship Id="rId19" Type="http://schemas.openxmlformats.org/officeDocument/2006/relationships/ctrlProp" Target="../ctrlProps/ctrlProp3.xml"/><Relationship Id="rId4" Type="http://schemas.openxmlformats.org/officeDocument/2006/relationships/hyperlink" Target="mailto:james.baker@admin.ox.ac.uk" TargetMode="External"/><Relationship Id="rId9" Type="http://schemas.openxmlformats.org/officeDocument/2006/relationships/hyperlink" Target="mailto:tim.currie@admin.ox.ac.uk" TargetMode="External"/><Relationship Id="rId14" Type="http://schemas.openxmlformats.org/officeDocument/2006/relationships/vmlDrawing" Target="../drawings/vmlDrawing1.vml"/><Relationship Id="rId22"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233"/>
  <sheetViews>
    <sheetView workbookViewId="0"/>
  </sheetViews>
  <sheetFormatPr defaultColWidth="8.85546875" defaultRowHeight="12.75" x14ac:dyDescent="0.2"/>
  <cols>
    <col min="1" max="1" width="5.7109375" style="102" bestFit="1" customWidth="1"/>
    <col min="2" max="2" width="52.140625" style="102" customWidth="1"/>
    <col min="3" max="16384" width="8.85546875" style="102"/>
  </cols>
  <sheetData>
    <row r="1" spans="1:2" x14ac:dyDescent="0.2">
      <c r="A1" s="181" t="s">
        <v>862</v>
      </c>
    </row>
    <row r="2" spans="1:2" x14ac:dyDescent="0.2">
      <c r="A2" s="103" t="s">
        <v>388</v>
      </c>
      <c r="B2" s="104" t="s">
        <v>389</v>
      </c>
    </row>
    <row r="3" spans="1:2" x14ac:dyDescent="0.2">
      <c r="A3" s="105" t="s">
        <v>863</v>
      </c>
      <c r="B3" s="105" t="s">
        <v>864</v>
      </c>
    </row>
    <row r="4" spans="1:2" x14ac:dyDescent="0.2">
      <c r="A4" s="105" t="s">
        <v>833</v>
      </c>
      <c r="B4" s="105" t="s">
        <v>834</v>
      </c>
    </row>
    <row r="5" spans="1:2" x14ac:dyDescent="0.2">
      <c r="A5" s="105" t="s">
        <v>390</v>
      </c>
      <c r="B5" s="105" t="s">
        <v>391</v>
      </c>
    </row>
    <row r="6" spans="1:2" x14ac:dyDescent="0.2">
      <c r="A6" s="105" t="s">
        <v>392</v>
      </c>
      <c r="B6" s="105" t="s">
        <v>393</v>
      </c>
    </row>
    <row r="7" spans="1:2" x14ac:dyDescent="0.2">
      <c r="A7" s="105" t="s">
        <v>394</v>
      </c>
      <c r="B7" s="105" t="s">
        <v>395</v>
      </c>
    </row>
    <row r="8" spans="1:2" x14ac:dyDescent="0.2">
      <c r="A8" s="105" t="s">
        <v>396</v>
      </c>
      <c r="B8" s="105" t="s">
        <v>397</v>
      </c>
    </row>
    <row r="9" spans="1:2" x14ac:dyDescent="0.2">
      <c r="A9" s="105" t="s">
        <v>398</v>
      </c>
      <c r="B9" s="105" t="s">
        <v>399</v>
      </c>
    </row>
    <row r="10" spans="1:2" x14ac:dyDescent="0.2">
      <c r="A10" s="105" t="s">
        <v>865</v>
      </c>
      <c r="B10" s="105" t="s">
        <v>864</v>
      </c>
    </row>
    <row r="11" spans="1:2" x14ac:dyDescent="0.2">
      <c r="A11" s="105" t="s">
        <v>400</v>
      </c>
      <c r="B11" s="105" t="s">
        <v>401</v>
      </c>
    </row>
    <row r="12" spans="1:2" x14ac:dyDescent="0.2">
      <c r="A12" s="105" t="s">
        <v>402</v>
      </c>
      <c r="B12" s="105" t="s">
        <v>403</v>
      </c>
    </row>
    <row r="13" spans="1:2" x14ac:dyDescent="0.2">
      <c r="A13" s="105" t="s">
        <v>404</v>
      </c>
      <c r="B13" s="105" t="s">
        <v>405</v>
      </c>
    </row>
    <row r="14" spans="1:2" x14ac:dyDescent="0.2">
      <c r="A14" s="105" t="s">
        <v>406</v>
      </c>
      <c r="B14" s="105" t="s">
        <v>835</v>
      </c>
    </row>
    <row r="15" spans="1:2" x14ac:dyDescent="0.2">
      <c r="A15" s="105" t="s">
        <v>407</v>
      </c>
      <c r="B15" s="105" t="s">
        <v>408</v>
      </c>
    </row>
    <row r="16" spans="1:2" x14ac:dyDescent="0.2">
      <c r="A16" s="105" t="s">
        <v>409</v>
      </c>
      <c r="B16" s="105" t="s">
        <v>836</v>
      </c>
    </row>
    <row r="17" spans="1:2" x14ac:dyDescent="0.2">
      <c r="A17" s="105" t="s">
        <v>410</v>
      </c>
      <c r="B17" s="105" t="s">
        <v>837</v>
      </c>
    </row>
    <row r="18" spans="1:2" x14ac:dyDescent="0.2">
      <c r="A18" s="105" t="s">
        <v>411</v>
      </c>
      <c r="B18" s="105" t="s">
        <v>412</v>
      </c>
    </row>
    <row r="19" spans="1:2" x14ac:dyDescent="0.2">
      <c r="A19" s="105" t="s">
        <v>413</v>
      </c>
      <c r="B19" s="105" t="s">
        <v>414</v>
      </c>
    </row>
    <row r="20" spans="1:2" x14ac:dyDescent="0.2">
      <c r="A20" s="105" t="s">
        <v>415</v>
      </c>
      <c r="B20" s="105" t="s">
        <v>416</v>
      </c>
    </row>
    <row r="21" spans="1:2" x14ac:dyDescent="0.2">
      <c r="A21" s="105" t="s">
        <v>417</v>
      </c>
      <c r="B21" s="105" t="s">
        <v>418</v>
      </c>
    </row>
    <row r="22" spans="1:2" x14ac:dyDescent="0.2">
      <c r="A22" s="105" t="s">
        <v>419</v>
      </c>
      <c r="B22" s="105" t="s">
        <v>420</v>
      </c>
    </row>
    <row r="23" spans="1:2" x14ac:dyDescent="0.2">
      <c r="A23" s="105" t="s">
        <v>421</v>
      </c>
      <c r="B23" s="105" t="s">
        <v>422</v>
      </c>
    </row>
    <row r="24" spans="1:2" x14ac:dyDescent="0.2">
      <c r="A24" s="105" t="s">
        <v>423</v>
      </c>
      <c r="B24" s="105" t="s">
        <v>424</v>
      </c>
    </row>
    <row r="25" spans="1:2" x14ac:dyDescent="0.2">
      <c r="A25" s="105" t="s">
        <v>425</v>
      </c>
      <c r="B25" s="105" t="s">
        <v>426</v>
      </c>
    </row>
    <row r="26" spans="1:2" x14ac:dyDescent="0.2">
      <c r="A26" s="105" t="s">
        <v>427</v>
      </c>
      <c r="B26" s="105" t="s">
        <v>428</v>
      </c>
    </row>
    <row r="27" spans="1:2" x14ac:dyDescent="0.2">
      <c r="A27" s="105" t="s">
        <v>429</v>
      </c>
      <c r="B27" s="105" t="s">
        <v>430</v>
      </c>
    </row>
    <row r="28" spans="1:2" x14ac:dyDescent="0.2">
      <c r="A28" s="105" t="s">
        <v>431</v>
      </c>
      <c r="B28" s="105" t="s">
        <v>432</v>
      </c>
    </row>
    <row r="29" spans="1:2" x14ac:dyDescent="0.2">
      <c r="A29" s="105" t="s">
        <v>433</v>
      </c>
      <c r="B29" s="105" t="s">
        <v>434</v>
      </c>
    </row>
    <row r="30" spans="1:2" x14ac:dyDescent="0.2">
      <c r="A30" s="105" t="s">
        <v>435</v>
      </c>
      <c r="B30" s="105" t="s">
        <v>436</v>
      </c>
    </row>
    <row r="31" spans="1:2" x14ac:dyDescent="0.2">
      <c r="A31" s="105" t="s">
        <v>437</v>
      </c>
      <c r="B31" s="105" t="s">
        <v>438</v>
      </c>
    </row>
    <row r="32" spans="1:2" x14ac:dyDescent="0.2">
      <c r="A32" s="105" t="s">
        <v>439</v>
      </c>
      <c r="B32" s="105" t="s">
        <v>440</v>
      </c>
    </row>
    <row r="33" spans="1:2" x14ac:dyDescent="0.2">
      <c r="A33" s="105" t="s">
        <v>441</v>
      </c>
      <c r="B33" s="105" t="s">
        <v>442</v>
      </c>
    </row>
    <row r="34" spans="1:2" x14ac:dyDescent="0.2">
      <c r="A34" s="105" t="s">
        <v>443</v>
      </c>
      <c r="B34" s="105" t="s">
        <v>444</v>
      </c>
    </row>
    <row r="35" spans="1:2" x14ac:dyDescent="0.2">
      <c r="A35" s="105" t="s">
        <v>445</v>
      </c>
      <c r="B35" s="105" t="s">
        <v>446</v>
      </c>
    </row>
    <row r="36" spans="1:2" x14ac:dyDescent="0.2">
      <c r="A36" s="105" t="s">
        <v>447</v>
      </c>
      <c r="B36" s="105" t="s">
        <v>448</v>
      </c>
    </row>
    <row r="37" spans="1:2" x14ac:dyDescent="0.2">
      <c r="A37" s="105" t="s">
        <v>449</v>
      </c>
      <c r="B37" s="105" t="s">
        <v>450</v>
      </c>
    </row>
    <row r="38" spans="1:2" x14ac:dyDescent="0.2">
      <c r="A38" s="105" t="s">
        <v>451</v>
      </c>
      <c r="B38" s="105" t="s">
        <v>452</v>
      </c>
    </row>
    <row r="39" spans="1:2" x14ac:dyDescent="0.2">
      <c r="A39" s="105" t="s">
        <v>453</v>
      </c>
      <c r="B39" s="105" t="s">
        <v>454</v>
      </c>
    </row>
    <row r="40" spans="1:2" x14ac:dyDescent="0.2">
      <c r="A40" s="105" t="s">
        <v>455</v>
      </c>
      <c r="B40" s="105" t="s">
        <v>456</v>
      </c>
    </row>
    <row r="41" spans="1:2" x14ac:dyDescent="0.2">
      <c r="A41" s="105" t="s">
        <v>866</v>
      </c>
      <c r="B41" s="105" t="s">
        <v>867</v>
      </c>
    </row>
    <row r="42" spans="1:2" x14ac:dyDescent="0.2">
      <c r="A42" s="105" t="s">
        <v>457</v>
      </c>
      <c r="B42" s="105" t="s">
        <v>458</v>
      </c>
    </row>
    <row r="43" spans="1:2" x14ac:dyDescent="0.2">
      <c r="A43" s="105" t="s">
        <v>838</v>
      </c>
      <c r="B43" s="105" t="s">
        <v>839</v>
      </c>
    </row>
    <row r="44" spans="1:2" x14ac:dyDescent="0.2">
      <c r="A44" s="105" t="s">
        <v>459</v>
      </c>
      <c r="B44" s="105" t="s">
        <v>460</v>
      </c>
    </row>
    <row r="45" spans="1:2" x14ac:dyDescent="0.2">
      <c r="A45" s="105" t="s">
        <v>461</v>
      </c>
      <c r="B45" s="105" t="s">
        <v>462</v>
      </c>
    </row>
    <row r="46" spans="1:2" x14ac:dyDescent="0.2">
      <c r="A46" s="105" t="s">
        <v>463</v>
      </c>
      <c r="B46" s="105" t="s">
        <v>464</v>
      </c>
    </row>
    <row r="47" spans="1:2" x14ac:dyDescent="0.2">
      <c r="A47" s="105" t="s">
        <v>465</v>
      </c>
      <c r="B47" s="105" t="s">
        <v>466</v>
      </c>
    </row>
    <row r="48" spans="1:2" x14ac:dyDescent="0.2">
      <c r="A48" s="105" t="s">
        <v>467</v>
      </c>
      <c r="B48" s="105" t="s">
        <v>468</v>
      </c>
    </row>
    <row r="49" spans="1:2" x14ac:dyDescent="0.2">
      <c r="A49" s="105" t="s">
        <v>469</v>
      </c>
      <c r="B49" s="105" t="s">
        <v>840</v>
      </c>
    </row>
    <row r="50" spans="1:2" x14ac:dyDescent="0.2">
      <c r="A50" s="182" t="s">
        <v>868</v>
      </c>
      <c r="B50" s="184" t="s">
        <v>869</v>
      </c>
    </row>
    <row r="51" spans="1:2" x14ac:dyDescent="0.2">
      <c r="A51" s="105" t="s">
        <v>841</v>
      </c>
      <c r="B51" s="105" t="s">
        <v>842</v>
      </c>
    </row>
    <row r="52" spans="1:2" x14ac:dyDescent="0.2">
      <c r="A52" s="105" t="s">
        <v>843</v>
      </c>
      <c r="B52" s="105" t="s">
        <v>844</v>
      </c>
    </row>
    <row r="53" spans="1:2" x14ac:dyDescent="0.2">
      <c r="A53" s="105" t="s">
        <v>470</v>
      </c>
      <c r="B53" s="105" t="s">
        <v>471</v>
      </c>
    </row>
    <row r="54" spans="1:2" x14ac:dyDescent="0.2">
      <c r="A54" s="105" t="s">
        <v>845</v>
      </c>
      <c r="B54" s="105" t="s">
        <v>846</v>
      </c>
    </row>
    <row r="55" spans="1:2" x14ac:dyDescent="0.2">
      <c r="A55" s="105" t="s">
        <v>472</v>
      </c>
      <c r="B55" s="105" t="s">
        <v>473</v>
      </c>
    </row>
    <row r="56" spans="1:2" x14ac:dyDescent="0.2">
      <c r="A56" s="105" t="s">
        <v>474</v>
      </c>
      <c r="B56" s="105" t="s">
        <v>475</v>
      </c>
    </row>
    <row r="57" spans="1:2" x14ac:dyDescent="0.2">
      <c r="A57" s="105" t="s">
        <v>476</v>
      </c>
      <c r="B57" s="105" t="s">
        <v>477</v>
      </c>
    </row>
    <row r="58" spans="1:2" x14ac:dyDescent="0.2">
      <c r="A58" s="105" t="s">
        <v>847</v>
      </c>
      <c r="B58" s="105" t="s">
        <v>848</v>
      </c>
    </row>
    <row r="59" spans="1:2" x14ac:dyDescent="0.2">
      <c r="A59" s="105" t="s">
        <v>478</v>
      </c>
      <c r="B59" s="105" t="s">
        <v>479</v>
      </c>
    </row>
    <row r="60" spans="1:2" x14ac:dyDescent="0.2">
      <c r="A60" s="105" t="s">
        <v>480</v>
      </c>
      <c r="B60" s="105" t="s">
        <v>481</v>
      </c>
    </row>
    <row r="61" spans="1:2" x14ac:dyDescent="0.2">
      <c r="A61" s="105" t="s">
        <v>482</v>
      </c>
      <c r="B61" s="105" t="s">
        <v>483</v>
      </c>
    </row>
    <row r="62" spans="1:2" x14ac:dyDescent="0.2">
      <c r="A62" s="105" t="s">
        <v>484</v>
      </c>
      <c r="B62" s="105" t="s">
        <v>485</v>
      </c>
    </row>
    <row r="63" spans="1:2" x14ac:dyDescent="0.2">
      <c r="A63" s="105" t="s">
        <v>486</v>
      </c>
      <c r="B63" s="105" t="s">
        <v>487</v>
      </c>
    </row>
    <row r="64" spans="1:2" x14ac:dyDescent="0.2">
      <c r="A64" s="105" t="s">
        <v>488</v>
      </c>
      <c r="B64" s="105" t="s">
        <v>489</v>
      </c>
    </row>
    <row r="65" spans="1:2" x14ac:dyDescent="0.2">
      <c r="A65" s="105" t="s">
        <v>490</v>
      </c>
      <c r="B65" s="105" t="s">
        <v>491</v>
      </c>
    </row>
    <row r="66" spans="1:2" x14ac:dyDescent="0.2">
      <c r="A66" s="105" t="s">
        <v>492</v>
      </c>
      <c r="B66" s="105" t="s">
        <v>493</v>
      </c>
    </row>
    <row r="67" spans="1:2" x14ac:dyDescent="0.2">
      <c r="A67" s="105" t="s">
        <v>494</v>
      </c>
      <c r="B67" s="105" t="s">
        <v>495</v>
      </c>
    </row>
    <row r="68" spans="1:2" x14ac:dyDescent="0.2">
      <c r="A68" s="105" t="s">
        <v>496</v>
      </c>
      <c r="B68" s="105" t="s">
        <v>497</v>
      </c>
    </row>
    <row r="69" spans="1:2" x14ac:dyDescent="0.2">
      <c r="A69" s="105" t="s">
        <v>498</v>
      </c>
      <c r="B69" s="105" t="s">
        <v>499</v>
      </c>
    </row>
    <row r="70" spans="1:2" x14ac:dyDescent="0.2">
      <c r="A70" s="105" t="s">
        <v>500</v>
      </c>
      <c r="B70" s="105" t="s">
        <v>501</v>
      </c>
    </row>
    <row r="71" spans="1:2" x14ac:dyDescent="0.2">
      <c r="A71" s="105" t="s">
        <v>502</v>
      </c>
      <c r="B71" s="105" t="s">
        <v>503</v>
      </c>
    </row>
    <row r="72" spans="1:2" x14ac:dyDescent="0.2">
      <c r="A72" s="105" t="s">
        <v>504</v>
      </c>
      <c r="B72" s="105" t="s">
        <v>505</v>
      </c>
    </row>
    <row r="73" spans="1:2" x14ac:dyDescent="0.2">
      <c r="A73" s="105" t="s">
        <v>506</v>
      </c>
      <c r="B73" s="105" t="s">
        <v>507</v>
      </c>
    </row>
    <row r="74" spans="1:2" x14ac:dyDescent="0.2">
      <c r="A74" s="105" t="s">
        <v>508</v>
      </c>
      <c r="B74" s="105" t="s">
        <v>509</v>
      </c>
    </row>
    <row r="75" spans="1:2" x14ac:dyDescent="0.2">
      <c r="A75" s="105" t="s">
        <v>510</v>
      </c>
      <c r="B75" s="105" t="s">
        <v>511</v>
      </c>
    </row>
    <row r="76" spans="1:2" x14ac:dyDescent="0.2">
      <c r="A76" s="105" t="s">
        <v>512</v>
      </c>
      <c r="B76" s="105" t="s">
        <v>513</v>
      </c>
    </row>
    <row r="77" spans="1:2" x14ac:dyDescent="0.2">
      <c r="A77" s="105" t="s">
        <v>514</v>
      </c>
      <c r="B77" s="105" t="s">
        <v>515</v>
      </c>
    </row>
    <row r="78" spans="1:2" x14ac:dyDescent="0.2">
      <c r="A78" s="105" t="s">
        <v>516</v>
      </c>
      <c r="B78" s="105" t="s">
        <v>517</v>
      </c>
    </row>
    <row r="79" spans="1:2" x14ac:dyDescent="0.2">
      <c r="A79" s="105" t="s">
        <v>518</v>
      </c>
      <c r="B79" s="105" t="s">
        <v>519</v>
      </c>
    </row>
    <row r="80" spans="1:2" x14ac:dyDescent="0.2">
      <c r="A80" s="105" t="s">
        <v>520</v>
      </c>
      <c r="B80" s="105" t="s">
        <v>521</v>
      </c>
    </row>
    <row r="81" spans="1:2" x14ac:dyDescent="0.2">
      <c r="A81" s="105" t="s">
        <v>522</v>
      </c>
      <c r="B81" s="105" t="s">
        <v>523</v>
      </c>
    </row>
    <row r="82" spans="1:2" x14ac:dyDescent="0.2">
      <c r="A82" s="105" t="s">
        <v>524</v>
      </c>
      <c r="B82" s="105" t="s">
        <v>525</v>
      </c>
    </row>
    <row r="83" spans="1:2" x14ac:dyDescent="0.2">
      <c r="A83" s="105" t="s">
        <v>526</v>
      </c>
      <c r="B83" s="105" t="s">
        <v>527</v>
      </c>
    </row>
    <row r="84" spans="1:2" x14ac:dyDescent="0.2">
      <c r="A84" s="105" t="s">
        <v>528</v>
      </c>
      <c r="B84" s="105" t="s">
        <v>529</v>
      </c>
    </row>
    <row r="85" spans="1:2" x14ac:dyDescent="0.2">
      <c r="A85" s="105" t="s">
        <v>530</v>
      </c>
      <c r="B85" s="105" t="s">
        <v>531</v>
      </c>
    </row>
    <row r="86" spans="1:2" x14ac:dyDescent="0.2">
      <c r="A86" s="105" t="s">
        <v>532</v>
      </c>
      <c r="B86" s="105" t="s">
        <v>533</v>
      </c>
    </row>
    <row r="87" spans="1:2" x14ac:dyDescent="0.2">
      <c r="A87" s="105" t="s">
        <v>534</v>
      </c>
      <c r="B87" s="105" t="s">
        <v>535</v>
      </c>
    </row>
    <row r="88" spans="1:2" x14ac:dyDescent="0.2">
      <c r="A88" s="105" t="s">
        <v>536</v>
      </c>
      <c r="B88" s="105" t="s">
        <v>537</v>
      </c>
    </row>
    <row r="89" spans="1:2" x14ac:dyDescent="0.2">
      <c r="A89" s="105" t="s">
        <v>538</v>
      </c>
      <c r="B89" s="105" t="s">
        <v>539</v>
      </c>
    </row>
    <row r="90" spans="1:2" x14ac:dyDescent="0.2">
      <c r="A90" s="105" t="s">
        <v>540</v>
      </c>
      <c r="B90" s="105" t="s">
        <v>541</v>
      </c>
    </row>
    <row r="91" spans="1:2" x14ac:dyDescent="0.2">
      <c r="A91" s="105" t="s">
        <v>542</v>
      </c>
      <c r="B91" s="105" t="s">
        <v>543</v>
      </c>
    </row>
    <row r="92" spans="1:2" x14ac:dyDescent="0.2">
      <c r="A92" s="105" t="s">
        <v>544</v>
      </c>
      <c r="B92" s="105" t="s">
        <v>545</v>
      </c>
    </row>
    <row r="93" spans="1:2" x14ac:dyDescent="0.2">
      <c r="A93" s="105" t="s">
        <v>546</v>
      </c>
      <c r="B93" s="105" t="s">
        <v>547</v>
      </c>
    </row>
    <row r="94" spans="1:2" x14ac:dyDescent="0.2">
      <c r="A94" s="105" t="s">
        <v>548</v>
      </c>
      <c r="B94" s="105" t="s">
        <v>549</v>
      </c>
    </row>
    <row r="95" spans="1:2" x14ac:dyDescent="0.2">
      <c r="A95" s="105" t="s">
        <v>550</v>
      </c>
      <c r="B95" s="105" t="s">
        <v>551</v>
      </c>
    </row>
    <row r="96" spans="1:2" x14ac:dyDescent="0.2">
      <c r="A96" s="105" t="s">
        <v>552</v>
      </c>
      <c r="B96" s="105" t="s">
        <v>553</v>
      </c>
    </row>
    <row r="97" spans="1:2" x14ac:dyDescent="0.2">
      <c r="A97" s="105" t="s">
        <v>554</v>
      </c>
      <c r="B97" s="105" t="s">
        <v>555</v>
      </c>
    </row>
    <row r="98" spans="1:2" x14ac:dyDescent="0.2">
      <c r="A98" s="105" t="s">
        <v>556</v>
      </c>
      <c r="B98" s="105" t="s">
        <v>557</v>
      </c>
    </row>
    <row r="99" spans="1:2" x14ac:dyDescent="0.2">
      <c r="A99" s="105" t="s">
        <v>558</v>
      </c>
      <c r="B99" s="105" t="s">
        <v>559</v>
      </c>
    </row>
    <row r="100" spans="1:2" x14ac:dyDescent="0.2">
      <c r="A100" s="105" t="s">
        <v>560</v>
      </c>
      <c r="B100" s="105" t="s">
        <v>561</v>
      </c>
    </row>
    <row r="101" spans="1:2" x14ac:dyDescent="0.2">
      <c r="A101" s="105" t="s">
        <v>562</v>
      </c>
      <c r="B101" s="105" t="s">
        <v>563</v>
      </c>
    </row>
    <row r="102" spans="1:2" x14ac:dyDescent="0.2">
      <c r="A102" s="105" t="s">
        <v>564</v>
      </c>
      <c r="B102" s="105" t="s">
        <v>565</v>
      </c>
    </row>
    <row r="103" spans="1:2" x14ac:dyDescent="0.2">
      <c r="A103" s="105" t="s">
        <v>566</v>
      </c>
      <c r="B103" s="105" t="s">
        <v>567</v>
      </c>
    </row>
    <row r="104" spans="1:2" x14ac:dyDescent="0.2">
      <c r="A104" s="105" t="s">
        <v>568</v>
      </c>
      <c r="B104" s="105" t="s">
        <v>569</v>
      </c>
    </row>
    <row r="105" spans="1:2" x14ac:dyDescent="0.2">
      <c r="A105" s="105" t="s">
        <v>570</v>
      </c>
      <c r="B105" s="105" t="s">
        <v>571</v>
      </c>
    </row>
    <row r="106" spans="1:2" x14ac:dyDescent="0.2">
      <c r="A106" s="105" t="s">
        <v>572</v>
      </c>
      <c r="B106" s="105" t="s">
        <v>573</v>
      </c>
    </row>
    <row r="107" spans="1:2" x14ac:dyDescent="0.2">
      <c r="A107" s="105" t="s">
        <v>574</v>
      </c>
      <c r="B107" s="105" t="s">
        <v>575</v>
      </c>
    </row>
    <row r="108" spans="1:2" x14ac:dyDescent="0.2">
      <c r="A108" s="105" t="s">
        <v>576</v>
      </c>
      <c r="B108" s="105" t="s">
        <v>577</v>
      </c>
    </row>
    <row r="109" spans="1:2" x14ac:dyDescent="0.2">
      <c r="A109" s="105" t="s">
        <v>578</v>
      </c>
      <c r="B109" s="105" t="s">
        <v>579</v>
      </c>
    </row>
    <row r="110" spans="1:2" x14ac:dyDescent="0.2">
      <c r="A110" s="105" t="s">
        <v>580</v>
      </c>
      <c r="B110" s="105" t="s">
        <v>581</v>
      </c>
    </row>
    <row r="111" spans="1:2" x14ac:dyDescent="0.2">
      <c r="A111" s="105" t="s">
        <v>582</v>
      </c>
      <c r="B111" s="105" t="s">
        <v>583</v>
      </c>
    </row>
    <row r="112" spans="1:2" x14ac:dyDescent="0.2">
      <c r="A112" s="105" t="s">
        <v>584</v>
      </c>
      <c r="B112" s="105" t="s">
        <v>585</v>
      </c>
    </row>
    <row r="113" spans="1:2" x14ac:dyDescent="0.2">
      <c r="A113" s="105" t="s">
        <v>586</v>
      </c>
      <c r="B113" s="105" t="s">
        <v>587</v>
      </c>
    </row>
    <row r="114" spans="1:2" x14ac:dyDescent="0.2">
      <c r="A114" s="105" t="s">
        <v>588</v>
      </c>
      <c r="B114" s="105" t="s">
        <v>589</v>
      </c>
    </row>
    <row r="115" spans="1:2" x14ac:dyDescent="0.2">
      <c r="A115" s="105" t="s">
        <v>590</v>
      </c>
      <c r="B115" s="105" t="s">
        <v>591</v>
      </c>
    </row>
    <row r="116" spans="1:2" x14ac:dyDescent="0.2">
      <c r="A116" s="105" t="s">
        <v>592</v>
      </c>
      <c r="B116" s="105" t="s">
        <v>593</v>
      </c>
    </row>
    <row r="117" spans="1:2" x14ac:dyDescent="0.2">
      <c r="A117" s="105" t="s">
        <v>594</v>
      </c>
      <c r="B117" s="105" t="s">
        <v>595</v>
      </c>
    </row>
    <row r="118" spans="1:2" x14ac:dyDescent="0.2">
      <c r="A118" s="105" t="s">
        <v>596</v>
      </c>
      <c r="B118" s="105" t="s">
        <v>597</v>
      </c>
    </row>
    <row r="119" spans="1:2" x14ac:dyDescent="0.2">
      <c r="A119" s="105" t="s">
        <v>598</v>
      </c>
      <c r="B119" s="105" t="s">
        <v>599</v>
      </c>
    </row>
    <row r="120" spans="1:2" x14ac:dyDescent="0.2">
      <c r="A120" s="105" t="s">
        <v>600</v>
      </c>
      <c r="B120" s="105" t="s">
        <v>601</v>
      </c>
    </row>
    <row r="121" spans="1:2" x14ac:dyDescent="0.2">
      <c r="A121" s="105" t="s">
        <v>602</v>
      </c>
      <c r="B121" s="105" t="s">
        <v>603</v>
      </c>
    </row>
    <row r="122" spans="1:2" x14ac:dyDescent="0.2">
      <c r="A122" s="182" t="s">
        <v>604</v>
      </c>
      <c r="B122" s="184" t="s">
        <v>870</v>
      </c>
    </row>
    <row r="123" spans="1:2" x14ac:dyDescent="0.2">
      <c r="A123" s="105" t="s">
        <v>605</v>
      </c>
      <c r="B123" s="105" t="s">
        <v>606</v>
      </c>
    </row>
    <row r="124" spans="1:2" x14ac:dyDescent="0.2">
      <c r="A124" s="105" t="s">
        <v>607</v>
      </c>
      <c r="B124" s="105" t="s">
        <v>608</v>
      </c>
    </row>
    <row r="125" spans="1:2" x14ac:dyDescent="0.2">
      <c r="A125" s="105" t="s">
        <v>609</v>
      </c>
      <c r="B125" s="105" t="s">
        <v>610</v>
      </c>
    </row>
    <row r="126" spans="1:2" x14ac:dyDescent="0.2">
      <c r="A126" s="105" t="s">
        <v>611</v>
      </c>
      <c r="B126" s="105" t="s">
        <v>612</v>
      </c>
    </row>
    <row r="127" spans="1:2" x14ac:dyDescent="0.2">
      <c r="A127" s="105" t="s">
        <v>613</v>
      </c>
      <c r="B127" s="105" t="s">
        <v>614</v>
      </c>
    </row>
    <row r="128" spans="1:2" x14ac:dyDescent="0.2">
      <c r="A128" s="105" t="s">
        <v>615</v>
      </c>
      <c r="B128" s="105" t="s">
        <v>616</v>
      </c>
    </row>
    <row r="129" spans="1:2" x14ac:dyDescent="0.2">
      <c r="A129" s="105" t="s">
        <v>617</v>
      </c>
      <c r="B129" s="105" t="s">
        <v>849</v>
      </c>
    </row>
    <row r="130" spans="1:2" x14ac:dyDescent="0.2">
      <c r="A130" s="105" t="s">
        <v>618</v>
      </c>
      <c r="B130" s="105" t="s">
        <v>619</v>
      </c>
    </row>
    <row r="131" spans="1:2" x14ac:dyDescent="0.2">
      <c r="A131" s="105" t="s">
        <v>620</v>
      </c>
      <c r="B131" s="105" t="s">
        <v>621</v>
      </c>
    </row>
    <row r="132" spans="1:2" x14ac:dyDescent="0.2">
      <c r="A132" s="105" t="s">
        <v>622</v>
      </c>
      <c r="B132" s="105" t="s">
        <v>623</v>
      </c>
    </row>
    <row r="133" spans="1:2" x14ac:dyDescent="0.2">
      <c r="A133" s="105" t="s">
        <v>624</v>
      </c>
      <c r="B133" s="105" t="s">
        <v>625</v>
      </c>
    </row>
    <row r="134" spans="1:2" x14ac:dyDescent="0.2">
      <c r="A134" s="105" t="s">
        <v>626</v>
      </c>
      <c r="B134" s="105" t="s">
        <v>627</v>
      </c>
    </row>
    <row r="135" spans="1:2" x14ac:dyDescent="0.2">
      <c r="A135" s="105" t="s">
        <v>628</v>
      </c>
      <c r="B135" s="105" t="s">
        <v>629</v>
      </c>
    </row>
    <row r="136" spans="1:2" x14ac:dyDescent="0.2">
      <c r="A136" s="105" t="s">
        <v>630</v>
      </c>
      <c r="B136" s="105" t="s">
        <v>631</v>
      </c>
    </row>
    <row r="137" spans="1:2" x14ac:dyDescent="0.2">
      <c r="A137" s="105" t="s">
        <v>632</v>
      </c>
      <c r="B137" s="105" t="s">
        <v>633</v>
      </c>
    </row>
    <row r="138" spans="1:2" x14ac:dyDescent="0.2">
      <c r="A138" s="105" t="s">
        <v>634</v>
      </c>
      <c r="B138" s="105" t="s">
        <v>635</v>
      </c>
    </row>
    <row r="139" spans="1:2" x14ac:dyDescent="0.2">
      <c r="A139" s="105" t="s">
        <v>636</v>
      </c>
      <c r="B139" s="105" t="s">
        <v>637</v>
      </c>
    </row>
    <row r="140" spans="1:2" x14ac:dyDescent="0.2">
      <c r="A140" s="105" t="s">
        <v>638</v>
      </c>
      <c r="B140" s="105" t="s">
        <v>639</v>
      </c>
    </row>
    <row r="141" spans="1:2" x14ac:dyDescent="0.2">
      <c r="A141" s="105" t="s">
        <v>640</v>
      </c>
      <c r="B141" s="105" t="s">
        <v>641</v>
      </c>
    </row>
    <row r="142" spans="1:2" x14ac:dyDescent="0.2">
      <c r="A142" s="105" t="s">
        <v>642</v>
      </c>
      <c r="B142" s="105" t="s">
        <v>643</v>
      </c>
    </row>
    <row r="143" spans="1:2" x14ac:dyDescent="0.2">
      <c r="A143" s="105" t="s">
        <v>644</v>
      </c>
      <c r="B143" s="105" t="s">
        <v>645</v>
      </c>
    </row>
    <row r="144" spans="1:2" x14ac:dyDescent="0.2">
      <c r="A144" s="105" t="s">
        <v>646</v>
      </c>
      <c r="B144" s="105" t="s">
        <v>647</v>
      </c>
    </row>
    <row r="145" spans="1:2" x14ac:dyDescent="0.2">
      <c r="A145" s="105" t="s">
        <v>648</v>
      </c>
      <c r="B145" s="105" t="s">
        <v>649</v>
      </c>
    </row>
    <row r="146" spans="1:2" x14ac:dyDescent="0.2">
      <c r="A146" s="105" t="s">
        <v>650</v>
      </c>
      <c r="B146" s="105" t="s">
        <v>651</v>
      </c>
    </row>
    <row r="147" spans="1:2" x14ac:dyDescent="0.2">
      <c r="A147" s="105" t="s">
        <v>652</v>
      </c>
      <c r="B147" s="105" t="s">
        <v>653</v>
      </c>
    </row>
    <row r="148" spans="1:2" x14ac:dyDescent="0.2">
      <c r="A148" s="105" t="s">
        <v>654</v>
      </c>
      <c r="B148" s="105" t="s">
        <v>655</v>
      </c>
    </row>
    <row r="149" spans="1:2" x14ac:dyDescent="0.2">
      <c r="A149" s="105" t="s">
        <v>656</v>
      </c>
      <c r="B149" s="105" t="s">
        <v>657</v>
      </c>
    </row>
    <row r="150" spans="1:2" x14ac:dyDescent="0.2">
      <c r="A150" s="105" t="s">
        <v>658</v>
      </c>
      <c r="B150" s="105" t="s">
        <v>659</v>
      </c>
    </row>
    <row r="151" spans="1:2" x14ac:dyDescent="0.2">
      <c r="A151" s="105" t="s">
        <v>660</v>
      </c>
      <c r="B151" s="105" t="s">
        <v>661</v>
      </c>
    </row>
    <row r="152" spans="1:2" x14ac:dyDescent="0.2">
      <c r="A152" s="105" t="s">
        <v>662</v>
      </c>
      <c r="B152" s="105" t="s">
        <v>663</v>
      </c>
    </row>
    <row r="153" spans="1:2" x14ac:dyDescent="0.2">
      <c r="A153" s="105" t="s">
        <v>664</v>
      </c>
      <c r="B153" s="105" t="s">
        <v>665</v>
      </c>
    </row>
    <row r="154" spans="1:2" x14ac:dyDescent="0.2">
      <c r="A154" s="182" t="s">
        <v>666</v>
      </c>
      <c r="B154" s="182" t="s">
        <v>667</v>
      </c>
    </row>
    <row r="155" spans="1:2" x14ac:dyDescent="0.2">
      <c r="A155" s="105" t="s">
        <v>668</v>
      </c>
      <c r="B155" s="105" t="s">
        <v>669</v>
      </c>
    </row>
    <row r="156" spans="1:2" x14ac:dyDescent="0.2">
      <c r="A156" s="105" t="s">
        <v>670</v>
      </c>
      <c r="B156" s="105" t="s">
        <v>671</v>
      </c>
    </row>
    <row r="157" spans="1:2" x14ac:dyDescent="0.2">
      <c r="A157" s="105" t="s">
        <v>672</v>
      </c>
      <c r="B157" s="105" t="s">
        <v>673</v>
      </c>
    </row>
    <row r="158" spans="1:2" x14ac:dyDescent="0.2">
      <c r="A158" s="105" t="s">
        <v>674</v>
      </c>
      <c r="B158" s="105" t="s">
        <v>675</v>
      </c>
    </row>
    <row r="159" spans="1:2" x14ac:dyDescent="0.2">
      <c r="A159" s="105" t="s">
        <v>676</v>
      </c>
      <c r="B159" s="105" t="s">
        <v>677</v>
      </c>
    </row>
    <row r="160" spans="1:2" x14ac:dyDescent="0.2">
      <c r="A160" s="105" t="s">
        <v>678</v>
      </c>
      <c r="B160" s="105" t="s">
        <v>679</v>
      </c>
    </row>
    <row r="161" spans="1:2" x14ac:dyDescent="0.2">
      <c r="A161" s="105" t="s">
        <v>680</v>
      </c>
      <c r="B161" s="105" t="s">
        <v>681</v>
      </c>
    </row>
    <row r="162" spans="1:2" x14ac:dyDescent="0.2">
      <c r="A162" s="105" t="s">
        <v>682</v>
      </c>
      <c r="B162" s="105" t="s">
        <v>683</v>
      </c>
    </row>
    <row r="163" spans="1:2" x14ac:dyDescent="0.2">
      <c r="A163" s="105" t="s">
        <v>684</v>
      </c>
      <c r="B163" s="105" t="s">
        <v>685</v>
      </c>
    </row>
    <row r="164" spans="1:2" x14ac:dyDescent="0.2">
      <c r="A164" s="182" t="s">
        <v>871</v>
      </c>
      <c r="B164" s="184" t="s">
        <v>872</v>
      </c>
    </row>
    <row r="165" spans="1:2" x14ac:dyDescent="0.2">
      <c r="A165" s="105" t="s">
        <v>686</v>
      </c>
      <c r="B165" s="105" t="s">
        <v>687</v>
      </c>
    </row>
    <row r="166" spans="1:2" x14ac:dyDescent="0.2">
      <c r="A166" s="105" t="s">
        <v>688</v>
      </c>
      <c r="B166" s="105" t="s">
        <v>689</v>
      </c>
    </row>
    <row r="167" spans="1:2" x14ac:dyDescent="0.2">
      <c r="A167" s="105" t="s">
        <v>690</v>
      </c>
      <c r="B167" s="105" t="s">
        <v>691</v>
      </c>
    </row>
    <row r="168" spans="1:2" x14ac:dyDescent="0.2">
      <c r="A168" s="105" t="s">
        <v>692</v>
      </c>
      <c r="B168" s="105" t="s">
        <v>693</v>
      </c>
    </row>
    <row r="169" spans="1:2" x14ac:dyDescent="0.2">
      <c r="A169" s="105" t="s">
        <v>694</v>
      </c>
      <c r="B169" s="105" t="s">
        <v>695</v>
      </c>
    </row>
    <row r="170" spans="1:2" x14ac:dyDescent="0.2">
      <c r="A170" s="105" t="s">
        <v>696</v>
      </c>
      <c r="B170" s="105" t="s">
        <v>697</v>
      </c>
    </row>
    <row r="171" spans="1:2" x14ac:dyDescent="0.2">
      <c r="A171" s="105" t="s">
        <v>698</v>
      </c>
      <c r="B171" s="105" t="s">
        <v>850</v>
      </c>
    </row>
    <row r="172" spans="1:2" x14ac:dyDescent="0.2">
      <c r="A172" s="105" t="s">
        <v>699</v>
      </c>
      <c r="B172" s="105" t="s">
        <v>700</v>
      </c>
    </row>
    <row r="173" spans="1:2" x14ac:dyDescent="0.2">
      <c r="A173" s="105" t="s">
        <v>851</v>
      </c>
      <c r="B173" s="105" t="s">
        <v>852</v>
      </c>
    </row>
    <row r="174" spans="1:2" x14ac:dyDescent="0.2">
      <c r="A174" s="105" t="s">
        <v>853</v>
      </c>
      <c r="B174" s="105" t="s">
        <v>854</v>
      </c>
    </row>
    <row r="175" spans="1:2" x14ac:dyDescent="0.2">
      <c r="A175" s="105" t="s">
        <v>701</v>
      </c>
      <c r="B175" s="105" t="s">
        <v>702</v>
      </c>
    </row>
    <row r="176" spans="1:2" x14ac:dyDescent="0.2">
      <c r="A176" s="105" t="s">
        <v>703</v>
      </c>
      <c r="B176" s="105" t="s">
        <v>704</v>
      </c>
    </row>
    <row r="177" spans="1:2" x14ac:dyDescent="0.2">
      <c r="A177" s="105" t="s">
        <v>705</v>
      </c>
      <c r="B177" s="105" t="s">
        <v>706</v>
      </c>
    </row>
    <row r="178" spans="1:2" x14ac:dyDescent="0.2">
      <c r="A178" s="105" t="s">
        <v>707</v>
      </c>
      <c r="B178" s="105" t="s">
        <v>708</v>
      </c>
    </row>
    <row r="179" spans="1:2" x14ac:dyDescent="0.2">
      <c r="A179" s="105" t="s">
        <v>709</v>
      </c>
      <c r="B179" s="105" t="s">
        <v>710</v>
      </c>
    </row>
    <row r="180" spans="1:2" x14ac:dyDescent="0.2">
      <c r="A180" s="105" t="s">
        <v>711</v>
      </c>
      <c r="B180" s="105" t="s">
        <v>712</v>
      </c>
    </row>
    <row r="181" spans="1:2" x14ac:dyDescent="0.2">
      <c r="A181" s="105" t="s">
        <v>713</v>
      </c>
      <c r="B181" s="105" t="s">
        <v>714</v>
      </c>
    </row>
    <row r="182" spans="1:2" x14ac:dyDescent="0.2">
      <c r="A182" s="105" t="s">
        <v>715</v>
      </c>
      <c r="B182" s="105" t="s">
        <v>716</v>
      </c>
    </row>
    <row r="183" spans="1:2" x14ac:dyDescent="0.2">
      <c r="A183" s="105" t="s">
        <v>717</v>
      </c>
      <c r="B183" s="105" t="s">
        <v>718</v>
      </c>
    </row>
    <row r="184" spans="1:2" x14ac:dyDescent="0.2">
      <c r="A184" s="105" t="s">
        <v>719</v>
      </c>
      <c r="B184" s="105" t="s">
        <v>720</v>
      </c>
    </row>
    <row r="185" spans="1:2" x14ac:dyDescent="0.2">
      <c r="A185" s="105" t="s">
        <v>721</v>
      </c>
      <c r="B185" s="105" t="s">
        <v>722</v>
      </c>
    </row>
    <row r="186" spans="1:2" x14ac:dyDescent="0.2">
      <c r="A186" s="105" t="s">
        <v>723</v>
      </c>
      <c r="B186" s="105" t="s">
        <v>724</v>
      </c>
    </row>
    <row r="187" spans="1:2" x14ac:dyDescent="0.2">
      <c r="A187" s="105" t="s">
        <v>725</v>
      </c>
      <c r="B187" s="105" t="s">
        <v>726</v>
      </c>
    </row>
    <row r="188" spans="1:2" x14ac:dyDescent="0.2">
      <c r="A188" s="105" t="s">
        <v>727</v>
      </c>
      <c r="B188" s="105" t="s">
        <v>728</v>
      </c>
    </row>
    <row r="189" spans="1:2" x14ac:dyDescent="0.2">
      <c r="A189" s="105" t="s">
        <v>729</v>
      </c>
      <c r="B189" s="105" t="s">
        <v>730</v>
      </c>
    </row>
    <row r="190" spans="1:2" x14ac:dyDescent="0.2">
      <c r="A190" s="105" t="s">
        <v>731</v>
      </c>
      <c r="B190" s="105" t="s">
        <v>732</v>
      </c>
    </row>
    <row r="191" spans="1:2" x14ac:dyDescent="0.2">
      <c r="A191" s="105" t="s">
        <v>733</v>
      </c>
      <c r="B191" s="105" t="s">
        <v>734</v>
      </c>
    </row>
    <row r="192" spans="1:2" x14ac:dyDescent="0.2">
      <c r="A192" s="105" t="s">
        <v>735</v>
      </c>
      <c r="B192" s="105" t="s">
        <v>736</v>
      </c>
    </row>
    <row r="193" spans="1:2" x14ac:dyDescent="0.2">
      <c r="A193" s="105" t="s">
        <v>737</v>
      </c>
      <c r="B193" s="105" t="s">
        <v>738</v>
      </c>
    </row>
    <row r="194" spans="1:2" x14ac:dyDescent="0.2">
      <c r="A194" s="105" t="s">
        <v>739</v>
      </c>
      <c r="B194" s="105" t="s">
        <v>740</v>
      </c>
    </row>
    <row r="195" spans="1:2" x14ac:dyDescent="0.2">
      <c r="A195" s="105" t="s">
        <v>741</v>
      </c>
      <c r="B195" s="105" t="s">
        <v>742</v>
      </c>
    </row>
    <row r="196" spans="1:2" x14ac:dyDescent="0.2">
      <c r="A196" s="105" t="s">
        <v>743</v>
      </c>
      <c r="B196" s="105" t="s">
        <v>744</v>
      </c>
    </row>
    <row r="197" spans="1:2" x14ac:dyDescent="0.2">
      <c r="A197" s="105" t="s">
        <v>745</v>
      </c>
      <c r="B197" s="105" t="s">
        <v>746</v>
      </c>
    </row>
    <row r="198" spans="1:2" x14ac:dyDescent="0.2">
      <c r="A198" s="105" t="s">
        <v>747</v>
      </c>
      <c r="B198" s="105" t="s">
        <v>748</v>
      </c>
    </row>
    <row r="199" spans="1:2" x14ac:dyDescent="0.2">
      <c r="A199" s="105" t="s">
        <v>749</v>
      </c>
      <c r="B199" s="105" t="s">
        <v>750</v>
      </c>
    </row>
    <row r="200" spans="1:2" x14ac:dyDescent="0.2">
      <c r="A200" s="105" t="s">
        <v>751</v>
      </c>
      <c r="B200" s="105" t="s">
        <v>752</v>
      </c>
    </row>
    <row r="201" spans="1:2" x14ac:dyDescent="0.2">
      <c r="A201" s="105" t="s">
        <v>753</v>
      </c>
      <c r="B201" s="105" t="s">
        <v>754</v>
      </c>
    </row>
    <row r="202" spans="1:2" x14ac:dyDescent="0.2">
      <c r="A202" s="105" t="s">
        <v>755</v>
      </c>
      <c r="B202" s="105" t="s">
        <v>756</v>
      </c>
    </row>
    <row r="203" spans="1:2" x14ac:dyDescent="0.2">
      <c r="A203" s="105" t="s">
        <v>757</v>
      </c>
      <c r="B203" s="105" t="s">
        <v>758</v>
      </c>
    </row>
    <row r="204" spans="1:2" x14ac:dyDescent="0.2">
      <c r="A204" s="106"/>
      <c r="B204" s="106"/>
    </row>
    <row r="205" spans="1:2" x14ac:dyDescent="0.2">
      <c r="A205" s="109"/>
      <c r="B205" s="110"/>
    </row>
    <row r="206" spans="1:2" x14ac:dyDescent="0.2">
      <c r="A206" s="106"/>
      <c r="B206" s="106"/>
    </row>
    <row r="207" spans="1:2" x14ac:dyDescent="0.2">
      <c r="A207" s="107"/>
      <c r="B207" s="108"/>
    </row>
    <row r="208" spans="1:2" x14ac:dyDescent="0.2">
      <c r="A208" s="106"/>
      <c r="B208" s="106"/>
    </row>
    <row r="209" spans="1:2" x14ac:dyDescent="0.2">
      <c r="A209" s="107"/>
      <c r="B209" s="108"/>
    </row>
    <row r="210" spans="1:2" x14ac:dyDescent="0.2">
      <c r="A210" s="106"/>
      <c r="B210" s="106"/>
    </row>
    <row r="211" spans="1:2" x14ac:dyDescent="0.2">
      <c r="A211" s="106"/>
      <c r="B211" s="106"/>
    </row>
    <row r="212" spans="1:2" x14ac:dyDescent="0.2">
      <c r="A212" s="107"/>
      <c r="B212" s="108"/>
    </row>
    <row r="213" spans="1:2" x14ac:dyDescent="0.2">
      <c r="A213" s="106"/>
      <c r="B213" s="106"/>
    </row>
    <row r="214" spans="1:2" x14ac:dyDescent="0.2">
      <c r="A214" s="107"/>
      <c r="B214" s="108"/>
    </row>
    <row r="215" spans="1:2" x14ac:dyDescent="0.2">
      <c r="A215" s="106"/>
      <c r="B215" s="106"/>
    </row>
    <row r="216" spans="1:2" x14ac:dyDescent="0.2">
      <c r="A216" s="107"/>
      <c r="B216" s="108"/>
    </row>
    <row r="217" spans="1:2" x14ac:dyDescent="0.2">
      <c r="A217" s="107"/>
      <c r="B217" s="108"/>
    </row>
    <row r="218" spans="1:2" x14ac:dyDescent="0.2">
      <c r="A218" s="106"/>
      <c r="B218" s="106"/>
    </row>
    <row r="219" spans="1:2" x14ac:dyDescent="0.2">
      <c r="A219" s="107"/>
      <c r="B219" s="108"/>
    </row>
    <row r="220" spans="1:2" x14ac:dyDescent="0.2">
      <c r="A220" s="106"/>
      <c r="B220" s="106"/>
    </row>
    <row r="221" spans="1:2" x14ac:dyDescent="0.2">
      <c r="A221" s="107"/>
      <c r="B221" s="108"/>
    </row>
    <row r="222" spans="1:2" x14ac:dyDescent="0.2">
      <c r="A222" s="109"/>
      <c r="B222" s="110"/>
    </row>
    <row r="223" spans="1:2" x14ac:dyDescent="0.2">
      <c r="A223" s="107"/>
      <c r="B223" s="108"/>
    </row>
    <row r="224" spans="1:2" x14ac:dyDescent="0.2">
      <c r="A224" s="107"/>
      <c r="B224" s="108"/>
    </row>
    <row r="225" spans="1:2" x14ac:dyDescent="0.2">
      <c r="A225" s="107"/>
      <c r="B225" s="108"/>
    </row>
    <row r="226" spans="1:2" x14ac:dyDescent="0.2">
      <c r="A226" s="106"/>
      <c r="B226" s="106"/>
    </row>
    <row r="227" spans="1:2" x14ac:dyDescent="0.2">
      <c r="A227" s="107"/>
      <c r="B227" s="111"/>
    </row>
    <row r="228" spans="1:2" x14ac:dyDescent="0.2">
      <c r="A228" s="107"/>
      <c r="B228" s="108"/>
    </row>
    <row r="229" spans="1:2" x14ac:dyDescent="0.2">
      <c r="A229" s="106"/>
      <c r="B229" s="106"/>
    </row>
    <row r="230" spans="1:2" x14ac:dyDescent="0.2">
      <c r="A230" s="107"/>
      <c r="B230" s="108"/>
    </row>
    <row r="231" spans="1:2" x14ac:dyDescent="0.2">
      <c r="A231" s="107"/>
      <c r="B231" s="108"/>
    </row>
    <row r="232" spans="1:2" x14ac:dyDescent="0.2">
      <c r="A232" s="106"/>
      <c r="B232" s="106"/>
    </row>
    <row r="233" spans="1:2" x14ac:dyDescent="0.2">
      <c r="A233" s="112"/>
      <c r="B233" s="111"/>
    </row>
  </sheetData>
  <sheetProtection password="D2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1">
    <pageSetUpPr fitToPage="1"/>
  </sheetPr>
  <dimension ref="A1:O270"/>
  <sheetViews>
    <sheetView topLeftCell="B1" zoomScale="80" zoomScaleNormal="80" workbookViewId="0">
      <selection activeCell="L1" sqref="L1"/>
    </sheetView>
  </sheetViews>
  <sheetFormatPr defaultRowHeight="15" x14ac:dyDescent="0.25"/>
  <cols>
    <col min="1" max="1" width="11.85546875" bestFit="1" customWidth="1"/>
    <col min="3" max="3" width="44" customWidth="1"/>
    <col min="5" max="5" width="58.5703125" bestFit="1" customWidth="1"/>
    <col min="6" max="6" width="18.28515625" customWidth="1"/>
    <col min="7" max="7" width="6.28515625" style="32" customWidth="1"/>
    <col min="8" max="8" width="56.140625" bestFit="1" customWidth="1"/>
    <col min="9" max="9" width="13.42578125" bestFit="1" customWidth="1"/>
    <col min="10" max="10" width="14.28515625" bestFit="1" customWidth="1"/>
    <col min="11" max="11" width="15.28515625" bestFit="1" customWidth="1"/>
    <col min="12" max="12" width="15" customWidth="1"/>
    <col min="14" max="14" width="44.7109375" bestFit="1" customWidth="1"/>
  </cols>
  <sheetData>
    <row r="1" spans="1:15" x14ac:dyDescent="0.25">
      <c r="C1" s="18" t="s">
        <v>9</v>
      </c>
      <c r="I1" s="187" t="s">
        <v>313</v>
      </c>
      <c r="J1" s="187"/>
      <c r="K1" s="187"/>
      <c r="L1" s="36">
        <v>46120</v>
      </c>
    </row>
    <row r="2" spans="1:15" x14ac:dyDescent="0.25">
      <c r="A2" s="12" t="s">
        <v>10</v>
      </c>
      <c r="C2" s="12" t="s">
        <v>21</v>
      </c>
      <c r="E2" s="12" t="s">
        <v>298</v>
      </c>
      <c r="F2" s="12" t="s">
        <v>318</v>
      </c>
      <c r="G2" s="33"/>
      <c r="H2" s="12" t="s">
        <v>310</v>
      </c>
      <c r="I2" s="12" t="s">
        <v>303</v>
      </c>
      <c r="J2" s="12" t="s">
        <v>312</v>
      </c>
      <c r="K2" s="35" t="s">
        <v>304</v>
      </c>
      <c r="L2" s="12" t="s">
        <v>311</v>
      </c>
      <c r="N2" s="43" t="s">
        <v>860</v>
      </c>
    </row>
    <row r="3" spans="1:15" ht="15.75" x14ac:dyDescent="0.25">
      <c r="A3" s="13" t="s">
        <v>9</v>
      </c>
      <c r="C3" s="13" t="s">
        <v>9</v>
      </c>
      <c r="E3" s="13" t="s">
        <v>9</v>
      </c>
      <c r="F3" s="28" t="s">
        <v>309</v>
      </c>
      <c r="G3" s="34"/>
      <c r="H3" t="s">
        <v>821</v>
      </c>
      <c r="I3" s="37">
        <v>766</v>
      </c>
      <c r="J3" s="37">
        <v>766</v>
      </c>
      <c r="K3" s="38">
        <v>766</v>
      </c>
      <c r="L3" s="37">
        <v>766</v>
      </c>
      <c r="N3" s="97">
        <v>1035</v>
      </c>
      <c r="O3" t="s">
        <v>823</v>
      </c>
    </row>
    <row r="4" spans="1:15" ht="15.75" x14ac:dyDescent="0.25">
      <c r="A4" t="s">
        <v>11</v>
      </c>
      <c r="C4" t="s">
        <v>22</v>
      </c>
      <c r="E4" t="s">
        <v>821</v>
      </c>
      <c r="F4" s="41">
        <v>5</v>
      </c>
      <c r="H4" t="s">
        <v>827</v>
      </c>
      <c r="I4" s="37">
        <v>943</v>
      </c>
      <c r="J4" s="37">
        <v>943</v>
      </c>
      <c r="K4" s="38">
        <v>819</v>
      </c>
      <c r="L4" s="37">
        <v>819</v>
      </c>
      <c r="N4" s="97">
        <v>776</v>
      </c>
      <c r="O4" t="s">
        <v>822</v>
      </c>
    </row>
    <row r="5" spans="1:15" x14ac:dyDescent="0.25">
      <c r="A5" t="s">
        <v>12</v>
      </c>
      <c r="C5" t="s">
        <v>23</v>
      </c>
      <c r="E5" t="s">
        <v>827</v>
      </c>
      <c r="F5" s="41">
        <v>3</v>
      </c>
      <c r="H5" t="s">
        <v>828</v>
      </c>
      <c r="I5" s="37">
        <v>1865</v>
      </c>
      <c r="J5" s="37">
        <v>1865</v>
      </c>
      <c r="K5" s="38">
        <v>1618</v>
      </c>
      <c r="L5" s="37">
        <v>1618</v>
      </c>
    </row>
    <row r="6" spans="1:15" x14ac:dyDescent="0.25">
      <c r="A6" t="s">
        <v>13</v>
      </c>
      <c r="C6" t="s">
        <v>24</v>
      </c>
      <c r="E6" t="s">
        <v>828</v>
      </c>
      <c r="F6" s="41">
        <v>5</v>
      </c>
      <c r="H6" t="s">
        <v>855</v>
      </c>
      <c r="I6" s="37">
        <v>937</v>
      </c>
      <c r="J6" s="37">
        <v>937</v>
      </c>
      <c r="K6" s="39"/>
      <c r="L6" s="40"/>
      <c r="N6" s="61" t="s">
        <v>352</v>
      </c>
    </row>
    <row r="7" spans="1:15" ht="15.75" x14ac:dyDescent="0.25">
      <c r="A7" t="s">
        <v>14</v>
      </c>
      <c r="C7" t="s">
        <v>25</v>
      </c>
      <c r="E7" t="s">
        <v>855</v>
      </c>
      <c r="F7" s="41">
        <v>3</v>
      </c>
      <c r="H7" t="s">
        <v>302</v>
      </c>
      <c r="I7" s="185">
        <v>1407</v>
      </c>
      <c r="J7" s="185">
        <v>1407</v>
      </c>
      <c r="K7" s="186">
        <v>2064</v>
      </c>
      <c r="L7" s="185">
        <v>2064</v>
      </c>
      <c r="N7" s="62">
        <v>8500</v>
      </c>
    </row>
    <row r="8" spans="1:15" x14ac:dyDescent="0.25">
      <c r="A8" t="s">
        <v>15</v>
      </c>
      <c r="C8" t="s">
        <v>26</v>
      </c>
      <c r="E8" t="s">
        <v>302</v>
      </c>
      <c r="F8" s="42">
        <v>2.5</v>
      </c>
      <c r="H8" t="s">
        <v>299</v>
      </c>
      <c r="I8" s="185">
        <v>1407</v>
      </c>
      <c r="J8" s="185">
        <v>1407</v>
      </c>
      <c r="K8" s="186">
        <v>726</v>
      </c>
      <c r="L8" s="185">
        <v>726</v>
      </c>
    </row>
    <row r="9" spans="1:15" x14ac:dyDescent="0.25">
      <c r="A9" t="s">
        <v>16</v>
      </c>
      <c r="C9" t="s">
        <v>27</v>
      </c>
      <c r="E9" t="s">
        <v>831</v>
      </c>
      <c r="F9" s="42">
        <v>2.5</v>
      </c>
      <c r="H9" t="s">
        <v>831</v>
      </c>
      <c r="I9" s="37">
        <v>206</v>
      </c>
      <c r="J9" s="37">
        <v>206</v>
      </c>
      <c r="K9" s="38">
        <v>206</v>
      </c>
      <c r="L9" s="37">
        <v>206</v>
      </c>
      <c r="N9" s="99" t="s">
        <v>386</v>
      </c>
    </row>
    <row r="10" spans="1:15" ht="15.75" x14ac:dyDescent="0.25">
      <c r="A10" t="s">
        <v>17</v>
      </c>
      <c r="C10" t="s">
        <v>28</v>
      </c>
      <c r="E10" t="s">
        <v>832</v>
      </c>
      <c r="F10" s="42">
        <v>5</v>
      </c>
      <c r="H10" t="s">
        <v>832</v>
      </c>
      <c r="I10" s="37">
        <v>285</v>
      </c>
      <c r="J10" s="180">
        <v>285</v>
      </c>
      <c r="K10" s="38">
        <v>285</v>
      </c>
      <c r="L10" s="180">
        <v>285</v>
      </c>
      <c r="N10" s="98">
        <v>24</v>
      </c>
    </row>
    <row r="11" spans="1:15" x14ac:dyDescent="0.25">
      <c r="A11" t="s">
        <v>18</v>
      </c>
      <c r="C11" t="s">
        <v>29</v>
      </c>
      <c r="E11" t="s">
        <v>299</v>
      </c>
      <c r="F11" s="42">
        <v>5</v>
      </c>
      <c r="H11" s="352" t="s">
        <v>879</v>
      </c>
      <c r="I11" s="37">
        <v>3226</v>
      </c>
      <c r="J11" s="37">
        <v>3226</v>
      </c>
      <c r="K11" s="39"/>
      <c r="L11" s="40"/>
    </row>
    <row r="12" spans="1:15" x14ac:dyDescent="0.25">
      <c r="A12" t="s">
        <v>19</v>
      </c>
      <c r="C12" t="s">
        <v>30</v>
      </c>
      <c r="E12" t="s">
        <v>879</v>
      </c>
      <c r="F12" s="20" t="s">
        <v>308</v>
      </c>
      <c r="H12" t="s">
        <v>300</v>
      </c>
      <c r="I12" s="37">
        <v>3226</v>
      </c>
      <c r="J12" s="37">
        <v>3226</v>
      </c>
      <c r="K12" s="39"/>
      <c r="L12" s="40"/>
    </row>
    <row r="13" spans="1:15" x14ac:dyDescent="0.25">
      <c r="C13" t="s">
        <v>31</v>
      </c>
      <c r="E13" t="s">
        <v>300</v>
      </c>
      <c r="F13" s="20" t="s">
        <v>308</v>
      </c>
      <c r="H13" t="s">
        <v>812</v>
      </c>
      <c r="I13" s="37">
        <v>1839</v>
      </c>
      <c r="J13" s="166"/>
      <c r="K13" s="39"/>
      <c r="L13" s="40"/>
      <c r="N13" s="188" t="s">
        <v>355</v>
      </c>
    </row>
    <row r="14" spans="1:15" x14ac:dyDescent="0.25">
      <c r="C14" t="s">
        <v>32</v>
      </c>
      <c r="E14" t="s">
        <v>812</v>
      </c>
      <c r="F14" s="20" t="s">
        <v>308</v>
      </c>
      <c r="H14" t="s">
        <v>813</v>
      </c>
      <c r="I14" s="37">
        <v>1000</v>
      </c>
      <c r="J14" s="166"/>
      <c r="K14" s="39"/>
      <c r="L14" s="40"/>
      <c r="N14" s="189"/>
    </row>
    <row r="15" spans="1:15" x14ac:dyDescent="0.25">
      <c r="C15" t="s">
        <v>33</v>
      </c>
      <c r="E15" t="s">
        <v>813</v>
      </c>
      <c r="F15" s="20" t="s">
        <v>308</v>
      </c>
      <c r="M15" s="60" t="s">
        <v>316</v>
      </c>
      <c r="N15" s="27" t="b">
        <v>0</v>
      </c>
    </row>
    <row r="16" spans="1:15" x14ac:dyDescent="0.25">
      <c r="C16" t="s">
        <v>34</v>
      </c>
      <c r="M16" s="60" t="s">
        <v>351</v>
      </c>
      <c r="N16" s="27" t="b">
        <v>0</v>
      </c>
    </row>
    <row r="17" spans="3:15" x14ac:dyDescent="0.25">
      <c r="C17" t="s">
        <v>35</v>
      </c>
    </row>
    <row r="18" spans="3:15" x14ac:dyDescent="0.25">
      <c r="C18" t="s">
        <v>36</v>
      </c>
    </row>
    <row r="19" spans="3:15" x14ac:dyDescent="0.25">
      <c r="C19" t="s">
        <v>37</v>
      </c>
      <c r="N19" s="49" t="s">
        <v>329</v>
      </c>
    </row>
    <row r="20" spans="3:15" x14ac:dyDescent="0.25">
      <c r="C20" t="s">
        <v>38</v>
      </c>
      <c r="N20" s="27" t="b">
        <v>0</v>
      </c>
    </row>
    <row r="21" spans="3:15" x14ac:dyDescent="0.25">
      <c r="C21" t="s">
        <v>39</v>
      </c>
    </row>
    <row r="22" spans="3:15" x14ac:dyDescent="0.25">
      <c r="C22" t="s">
        <v>40</v>
      </c>
      <c r="N22" s="49" t="s">
        <v>768</v>
      </c>
    </row>
    <row r="23" spans="3:15" x14ac:dyDescent="0.25">
      <c r="C23" t="s">
        <v>41</v>
      </c>
      <c r="M23" s="60"/>
      <c r="N23" s="118" t="str">
        <f>IF($O$23&lt;&gt;"",IF($O$23=1,"UK bank",IF($O$23=2,"OVERSEAS bank","")),"")</f>
        <v>UK bank</v>
      </c>
      <c r="O23" s="117">
        <v>1</v>
      </c>
    </row>
    <row r="24" spans="3:15" x14ac:dyDescent="0.25">
      <c r="C24" t="s">
        <v>42</v>
      </c>
      <c r="M24" s="60"/>
    </row>
    <row r="25" spans="3:15" x14ac:dyDescent="0.25">
      <c r="C25" t="s">
        <v>43</v>
      </c>
    </row>
    <row r="26" spans="3:15" x14ac:dyDescent="0.25">
      <c r="C26" t="s">
        <v>44</v>
      </c>
    </row>
    <row r="27" spans="3:15" x14ac:dyDescent="0.25">
      <c r="C27" t="s">
        <v>45</v>
      </c>
    </row>
    <row r="28" spans="3:15" x14ac:dyDescent="0.25">
      <c r="C28" t="s">
        <v>46</v>
      </c>
    </row>
    <row r="29" spans="3:15" x14ac:dyDescent="0.25">
      <c r="C29" t="s">
        <v>47</v>
      </c>
    </row>
    <row r="30" spans="3:15" x14ac:dyDescent="0.25">
      <c r="C30" t="s">
        <v>48</v>
      </c>
    </row>
    <row r="31" spans="3:15" x14ac:dyDescent="0.25">
      <c r="C31" t="s">
        <v>49</v>
      </c>
    </row>
    <row r="32" spans="3:15" x14ac:dyDescent="0.25">
      <c r="C32" t="s">
        <v>50</v>
      </c>
    </row>
    <row r="33" spans="3:3" x14ac:dyDescent="0.25">
      <c r="C33" t="s">
        <v>51</v>
      </c>
    </row>
    <row r="34" spans="3:3" x14ac:dyDescent="0.25">
      <c r="C34" t="s">
        <v>52</v>
      </c>
    </row>
    <row r="35" spans="3:3" x14ac:dyDescent="0.25">
      <c r="C35" t="s">
        <v>53</v>
      </c>
    </row>
    <row r="36" spans="3:3" x14ac:dyDescent="0.25">
      <c r="C36" t="s">
        <v>54</v>
      </c>
    </row>
    <row r="37" spans="3:3" x14ac:dyDescent="0.25">
      <c r="C37" t="s">
        <v>55</v>
      </c>
    </row>
    <row r="38" spans="3:3" x14ac:dyDescent="0.25">
      <c r="C38" t="s">
        <v>56</v>
      </c>
    </row>
    <row r="39" spans="3:3" x14ac:dyDescent="0.25">
      <c r="C39" t="s">
        <v>57</v>
      </c>
    </row>
    <row r="40" spans="3:3" x14ac:dyDescent="0.25">
      <c r="C40" t="s">
        <v>58</v>
      </c>
    </row>
    <row r="41" spans="3:3" x14ac:dyDescent="0.25">
      <c r="C41" t="s">
        <v>59</v>
      </c>
    </row>
    <row r="42" spans="3:3" x14ac:dyDescent="0.25">
      <c r="C42" t="s">
        <v>60</v>
      </c>
    </row>
    <row r="43" spans="3:3" x14ac:dyDescent="0.25">
      <c r="C43" s="1" t="s">
        <v>61</v>
      </c>
    </row>
    <row r="44" spans="3:3" x14ac:dyDescent="0.25">
      <c r="C44" t="s">
        <v>62</v>
      </c>
    </row>
    <row r="45" spans="3:3" x14ac:dyDescent="0.25">
      <c r="C45" t="s">
        <v>63</v>
      </c>
    </row>
    <row r="46" spans="3:3" x14ac:dyDescent="0.25">
      <c r="C46" t="s">
        <v>64</v>
      </c>
    </row>
    <row r="47" spans="3:3" x14ac:dyDescent="0.25">
      <c r="C47" t="s">
        <v>65</v>
      </c>
    </row>
    <row r="48" spans="3:3" x14ac:dyDescent="0.25">
      <c r="C48" t="s">
        <v>66</v>
      </c>
    </row>
    <row r="49" spans="3:3" x14ac:dyDescent="0.25">
      <c r="C49" t="s">
        <v>67</v>
      </c>
    </row>
    <row r="50" spans="3:3" x14ac:dyDescent="0.25">
      <c r="C50" t="s">
        <v>68</v>
      </c>
    </row>
    <row r="51" spans="3:3" x14ac:dyDescent="0.25">
      <c r="C51" t="s">
        <v>69</v>
      </c>
    </row>
    <row r="52" spans="3:3" x14ac:dyDescent="0.25">
      <c r="C52" t="s">
        <v>70</v>
      </c>
    </row>
    <row r="53" spans="3:3" x14ac:dyDescent="0.25">
      <c r="C53" t="s">
        <v>71</v>
      </c>
    </row>
    <row r="54" spans="3:3" x14ac:dyDescent="0.25">
      <c r="C54" t="s">
        <v>72</v>
      </c>
    </row>
    <row r="55" spans="3:3" x14ac:dyDescent="0.25">
      <c r="C55" t="s">
        <v>73</v>
      </c>
    </row>
    <row r="56" spans="3:3" x14ac:dyDescent="0.25">
      <c r="C56" t="s">
        <v>74</v>
      </c>
    </row>
    <row r="57" spans="3:3" x14ac:dyDescent="0.25">
      <c r="C57" t="s">
        <v>75</v>
      </c>
    </row>
    <row r="58" spans="3:3" x14ac:dyDescent="0.25">
      <c r="C58" t="s">
        <v>76</v>
      </c>
    </row>
    <row r="59" spans="3:3" x14ac:dyDescent="0.25">
      <c r="C59" t="s">
        <v>77</v>
      </c>
    </row>
    <row r="60" spans="3:3" x14ac:dyDescent="0.25">
      <c r="C60" t="s">
        <v>78</v>
      </c>
    </row>
    <row r="61" spans="3:3" x14ac:dyDescent="0.25">
      <c r="C61" t="s">
        <v>79</v>
      </c>
    </row>
    <row r="62" spans="3:3" x14ac:dyDescent="0.25">
      <c r="C62" t="s">
        <v>80</v>
      </c>
    </row>
    <row r="63" spans="3:3" x14ac:dyDescent="0.25">
      <c r="C63" s="14" t="s">
        <v>81</v>
      </c>
    </row>
    <row r="64" spans="3:3" x14ac:dyDescent="0.25">
      <c r="C64" t="s">
        <v>82</v>
      </c>
    </row>
    <row r="65" spans="3:3" x14ac:dyDescent="0.25">
      <c r="C65" t="s">
        <v>83</v>
      </c>
    </row>
    <row r="66" spans="3:3" x14ac:dyDescent="0.25">
      <c r="C66" t="s">
        <v>84</v>
      </c>
    </row>
    <row r="67" spans="3:3" x14ac:dyDescent="0.25">
      <c r="C67" t="s">
        <v>85</v>
      </c>
    </row>
    <row r="68" spans="3:3" x14ac:dyDescent="0.25">
      <c r="C68" t="s">
        <v>86</v>
      </c>
    </row>
    <row r="69" spans="3:3" x14ac:dyDescent="0.25">
      <c r="C69" t="s">
        <v>87</v>
      </c>
    </row>
    <row r="70" spans="3:3" x14ac:dyDescent="0.25">
      <c r="C70" t="s">
        <v>88</v>
      </c>
    </row>
    <row r="71" spans="3:3" x14ac:dyDescent="0.25">
      <c r="C71" t="s">
        <v>89</v>
      </c>
    </row>
    <row r="72" spans="3:3" x14ac:dyDescent="0.25">
      <c r="C72" t="s">
        <v>90</v>
      </c>
    </row>
    <row r="73" spans="3:3" x14ac:dyDescent="0.25">
      <c r="C73" t="s">
        <v>91</v>
      </c>
    </row>
    <row r="74" spans="3:3" x14ac:dyDescent="0.25">
      <c r="C74" t="s">
        <v>92</v>
      </c>
    </row>
    <row r="75" spans="3:3" x14ac:dyDescent="0.25">
      <c r="C75" t="s">
        <v>93</v>
      </c>
    </row>
    <row r="76" spans="3:3" x14ac:dyDescent="0.25">
      <c r="C76" t="s">
        <v>94</v>
      </c>
    </row>
    <row r="77" spans="3:3" x14ac:dyDescent="0.25">
      <c r="C77" t="s">
        <v>95</v>
      </c>
    </row>
    <row r="78" spans="3:3" x14ac:dyDescent="0.25">
      <c r="C78" t="s">
        <v>96</v>
      </c>
    </row>
    <row r="79" spans="3:3" x14ac:dyDescent="0.25">
      <c r="C79" t="s">
        <v>97</v>
      </c>
    </row>
    <row r="80" spans="3:3" x14ac:dyDescent="0.25">
      <c r="C80" t="s">
        <v>98</v>
      </c>
    </row>
    <row r="81" spans="3:3" x14ac:dyDescent="0.25">
      <c r="C81" t="s">
        <v>99</v>
      </c>
    </row>
    <row r="82" spans="3:3" x14ac:dyDescent="0.25">
      <c r="C82" t="s">
        <v>100</v>
      </c>
    </row>
    <row r="83" spans="3:3" x14ac:dyDescent="0.25">
      <c r="C83" t="s">
        <v>101</v>
      </c>
    </row>
    <row r="84" spans="3:3" x14ac:dyDescent="0.25">
      <c r="C84" t="s">
        <v>102</v>
      </c>
    </row>
    <row r="85" spans="3:3" x14ac:dyDescent="0.25">
      <c r="C85" t="s">
        <v>103</v>
      </c>
    </row>
    <row r="86" spans="3:3" x14ac:dyDescent="0.25">
      <c r="C86" t="s">
        <v>104</v>
      </c>
    </row>
    <row r="87" spans="3:3" x14ac:dyDescent="0.25">
      <c r="C87" t="s">
        <v>105</v>
      </c>
    </row>
    <row r="88" spans="3:3" x14ac:dyDescent="0.25">
      <c r="C88" t="s">
        <v>106</v>
      </c>
    </row>
    <row r="89" spans="3:3" x14ac:dyDescent="0.25">
      <c r="C89" t="s">
        <v>107</v>
      </c>
    </row>
    <row r="90" spans="3:3" x14ac:dyDescent="0.25">
      <c r="C90" t="s">
        <v>108</v>
      </c>
    </row>
    <row r="91" spans="3:3" x14ac:dyDescent="0.25">
      <c r="C91" t="s">
        <v>109</v>
      </c>
    </row>
    <row r="92" spans="3:3" x14ac:dyDescent="0.25">
      <c r="C92" t="s">
        <v>110</v>
      </c>
    </row>
    <row r="93" spans="3:3" x14ac:dyDescent="0.25">
      <c r="C93" t="s">
        <v>111</v>
      </c>
    </row>
    <row r="94" spans="3:3" x14ac:dyDescent="0.25">
      <c r="C94" t="s">
        <v>112</v>
      </c>
    </row>
    <row r="95" spans="3:3" x14ac:dyDescent="0.25">
      <c r="C95" t="s">
        <v>113</v>
      </c>
    </row>
    <row r="96" spans="3:3" x14ac:dyDescent="0.25">
      <c r="C96" t="s">
        <v>114</v>
      </c>
    </row>
    <row r="97" spans="3:3" x14ac:dyDescent="0.25">
      <c r="C97" t="s">
        <v>115</v>
      </c>
    </row>
    <row r="98" spans="3:3" x14ac:dyDescent="0.25">
      <c r="C98" t="s">
        <v>116</v>
      </c>
    </row>
    <row r="99" spans="3:3" x14ac:dyDescent="0.25">
      <c r="C99" t="s">
        <v>117</v>
      </c>
    </row>
    <row r="100" spans="3:3" x14ac:dyDescent="0.25">
      <c r="C100" t="s">
        <v>118</v>
      </c>
    </row>
    <row r="101" spans="3:3" x14ac:dyDescent="0.25">
      <c r="C101" t="s">
        <v>119</v>
      </c>
    </row>
    <row r="102" spans="3:3" x14ac:dyDescent="0.25">
      <c r="C102" t="s">
        <v>120</v>
      </c>
    </row>
    <row r="103" spans="3:3" x14ac:dyDescent="0.25">
      <c r="C103" t="s">
        <v>121</v>
      </c>
    </row>
    <row r="104" spans="3:3" x14ac:dyDescent="0.25">
      <c r="C104" t="s">
        <v>122</v>
      </c>
    </row>
    <row r="105" spans="3:3" x14ac:dyDescent="0.25">
      <c r="C105" t="s">
        <v>123</v>
      </c>
    </row>
    <row r="106" spans="3:3" x14ac:dyDescent="0.25">
      <c r="C106" t="s">
        <v>124</v>
      </c>
    </row>
    <row r="107" spans="3:3" x14ac:dyDescent="0.25">
      <c r="C107" t="s">
        <v>125</v>
      </c>
    </row>
    <row r="108" spans="3:3" x14ac:dyDescent="0.25">
      <c r="C108" t="s">
        <v>126</v>
      </c>
    </row>
    <row r="109" spans="3:3" x14ac:dyDescent="0.25">
      <c r="C109" t="s">
        <v>127</v>
      </c>
    </row>
    <row r="110" spans="3:3" x14ac:dyDescent="0.25">
      <c r="C110" t="s">
        <v>128</v>
      </c>
    </row>
    <row r="111" spans="3:3" x14ac:dyDescent="0.25">
      <c r="C111" t="s">
        <v>129</v>
      </c>
    </row>
    <row r="112" spans="3:3" x14ac:dyDescent="0.25">
      <c r="C112" t="s">
        <v>130</v>
      </c>
    </row>
    <row r="113" spans="3:3" x14ac:dyDescent="0.25">
      <c r="C113" t="s">
        <v>131</v>
      </c>
    </row>
    <row r="114" spans="3:3" x14ac:dyDescent="0.25">
      <c r="C114" t="s">
        <v>132</v>
      </c>
    </row>
    <row r="115" spans="3:3" x14ac:dyDescent="0.25">
      <c r="C115" t="s">
        <v>133</v>
      </c>
    </row>
    <row r="116" spans="3:3" x14ac:dyDescent="0.25">
      <c r="C116" t="s">
        <v>134</v>
      </c>
    </row>
    <row r="117" spans="3:3" x14ac:dyDescent="0.25">
      <c r="C117" t="s">
        <v>135</v>
      </c>
    </row>
    <row r="118" spans="3:3" x14ac:dyDescent="0.25">
      <c r="C118" t="s">
        <v>136</v>
      </c>
    </row>
    <row r="119" spans="3:3" x14ac:dyDescent="0.25">
      <c r="C119" t="s">
        <v>137</v>
      </c>
    </row>
    <row r="120" spans="3:3" x14ac:dyDescent="0.25">
      <c r="C120" t="s">
        <v>138</v>
      </c>
    </row>
    <row r="121" spans="3:3" x14ac:dyDescent="0.25">
      <c r="C121" t="s">
        <v>139</v>
      </c>
    </row>
    <row r="122" spans="3:3" x14ac:dyDescent="0.25">
      <c r="C122" t="s">
        <v>140</v>
      </c>
    </row>
    <row r="123" spans="3:3" x14ac:dyDescent="0.25">
      <c r="C123" t="s">
        <v>141</v>
      </c>
    </row>
    <row r="124" spans="3:3" x14ac:dyDescent="0.25">
      <c r="C124" t="s">
        <v>142</v>
      </c>
    </row>
    <row r="125" spans="3:3" x14ac:dyDescent="0.25">
      <c r="C125" t="s">
        <v>143</v>
      </c>
    </row>
    <row r="126" spans="3:3" x14ac:dyDescent="0.25">
      <c r="C126" t="s">
        <v>144</v>
      </c>
    </row>
    <row r="127" spans="3:3" x14ac:dyDescent="0.25">
      <c r="C127" t="s">
        <v>145</v>
      </c>
    </row>
    <row r="128" spans="3:3" x14ac:dyDescent="0.25">
      <c r="C128" t="s">
        <v>146</v>
      </c>
    </row>
    <row r="129" spans="3:3" x14ac:dyDescent="0.25">
      <c r="C129" t="s">
        <v>147</v>
      </c>
    </row>
    <row r="130" spans="3:3" x14ac:dyDescent="0.25">
      <c r="C130" t="s">
        <v>148</v>
      </c>
    </row>
    <row r="131" spans="3:3" x14ac:dyDescent="0.25">
      <c r="C131" t="s">
        <v>149</v>
      </c>
    </row>
    <row r="132" spans="3:3" x14ac:dyDescent="0.25">
      <c r="C132" t="s">
        <v>150</v>
      </c>
    </row>
    <row r="133" spans="3:3" x14ac:dyDescent="0.25">
      <c r="C133" t="s">
        <v>151</v>
      </c>
    </row>
    <row r="134" spans="3:3" x14ac:dyDescent="0.25">
      <c r="C134" t="s">
        <v>152</v>
      </c>
    </row>
    <row r="135" spans="3:3" x14ac:dyDescent="0.25">
      <c r="C135" t="s">
        <v>153</v>
      </c>
    </row>
    <row r="136" spans="3:3" x14ac:dyDescent="0.25">
      <c r="C136" t="s">
        <v>154</v>
      </c>
    </row>
    <row r="137" spans="3:3" x14ac:dyDescent="0.25">
      <c r="C137" t="s">
        <v>155</v>
      </c>
    </row>
    <row r="138" spans="3:3" x14ac:dyDescent="0.25">
      <c r="C138" t="s">
        <v>156</v>
      </c>
    </row>
    <row r="139" spans="3:3" x14ac:dyDescent="0.25">
      <c r="C139" t="s">
        <v>157</v>
      </c>
    </row>
    <row r="140" spans="3:3" x14ac:dyDescent="0.25">
      <c r="C140" t="s">
        <v>158</v>
      </c>
    </row>
    <row r="141" spans="3:3" x14ac:dyDescent="0.25">
      <c r="C141" t="s">
        <v>159</v>
      </c>
    </row>
    <row r="142" spans="3:3" x14ac:dyDescent="0.25">
      <c r="C142" t="s">
        <v>160</v>
      </c>
    </row>
    <row r="143" spans="3:3" x14ac:dyDescent="0.25">
      <c r="C143" t="s">
        <v>161</v>
      </c>
    </row>
    <row r="144" spans="3:3" x14ac:dyDescent="0.25">
      <c r="C144" t="s">
        <v>162</v>
      </c>
    </row>
    <row r="145" spans="3:3" x14ac:dyDescent="0.25">
      <c r="C145" t="s">
        <v>163</v>
      </c>
    </row>
    <row r="146" spans="3:3" x14ac:dyDescent="0.25">
      <c r="C146" t="s">
        <v>164</v>
      </c>
    </row>
    <row r="147" spans="3:3" x14ac:dyDescent="0.25">
      <c r="C147" t="s">
        <v>165</v>
      </c>
    </row>
    <row r="148" spans="3:3" x14ac:dyDescent="0.25">
      <c r="C148" t="s">
        <v>166</v>
      </c>
    </row>
    <row r="149" spans="3:3" x14ac:dyDescent="0.25">
      <c r="C149" t="s">
        <v>167</v>
      </c>
    </row>
    <row r="150" spans="3:3" x14ac:dyDescent="0.25">
      <c r="C150" t="s">
        <v>168</v>
      </c>
    </row>
    <row r="151" spans="3:3" x14ac:dyDescent="0.25">
      <c r="C151" t="s">
        <v>169</v>
      </c>
    </row>
    <row r="152" spans="3:3" x14ac:dyDescent="0.25">
      <c r="C152" t="s">
        <v>170</v>
      </c>
    </row>
    <row r="153" spans="3:3" x14ac:dyDescent="0.25">
      <c r="C153" t="s">
        <v>171</v>
      </c>
    </row>
    <row r="154" spans="3:3" x14ac:dyDescent="0.25">
      <c r="C154" t="s">
        <v>172</v>
      </c>
    </row>
    <row r="155" spans="3:3" x14ac:dyDescent="0.25">
      <c r="C155" t="s">
        <v>173</v>
      </c>
    </row>
    <row r="156" spans="3:3" x14ac:dyDescent="0.25">
      <c r="C156" t="s">
        <v>174</v>
      </c>
    </row>
    <row r="157" spans="3:3" x14ac:dyDescent="0.25">
      <c r="C157" t="s">
        <v>175</v>
      </c>
    </row>
    <row r="158" spans="3:3" x14ac:dyDescent="0.25">
      <c r="C158" t="s">
        <v>176</v>
      </c>
    </row>
    <row r="159" spans="3:3" x14ac:dyDescent="0.25">
      <c r="C159" t="s">
        <v>177</v>
      </c>
    </row>
    <row r="160" spans="3:3" x14ac:dyDescent="0.25">
      <c r="C160" t="s">
        <v>178</v>
      </c>
    </row>
    <row r="161" spans="3:3" x14ac:dyDescent="0.25">
      <c r="C161" s="14" t="s">
        <v>179</v>
      </c>
    </row>
    <row r="162" spans="3:3" x14ac:dyDescent="0.25">
      <c r="C162" t="s">
        <v>180</v>
      </c>
    </row>
    <row r="163" spans="3:3" x14ac:dyDescent="0.25">
      <c r="C163" s="15" t="s">
        <v>181</v>
      </c>
    </row>
    <row r="164" spans="3:3" x14ac:dyDescent="0.25">
      <c r="C164" t="s">
        <v>182</v>
      </c>
    </row>
    <row r="165" spans="3:3" x14ac:dyDescent="0.25">
      <c r="C165" t="s">
        <v>183</v>
      </c>
    </row>
    <row r="166" spans="3:3" x14ac:dyDescent="0.25">
      <c r="C166" t="s">
        <v>184</v>
      </c>
    </row>
    <row r="167" spans="3:3" x14ac:dyDescent="0.25">
      <c r="C167" t="s">
        <v>185</v>
      </c>
    </row>
    <row r="168" spans="3:3" x14ac:dyDescent="0.25">
      <c r="C168" t="s">
        <v>186</v>
      </c>
    </row>
    <row r="169" spans="3:3" x14ac:dyDescent="0.25">
      <c r="C169" t="s">
        <v>187</v>
      </c>
    </row>
    <row r="170" spans="3:3" x14ac:dyDescent="0.25">
      <c r="C170" t="s">
        <v>188</v>
      </c>
    </row>
    <row r="171" spans="3:3" x14ac:dyDescent="0.25">
      <c r="C171" t="s">
        <v>189</v>
      </c>
    </row>
    <row r="172" spans="3:3" x14ac:dyDescent="0.25">
      <c r="C172" t="s">
        <v>190</v>
      </c>
    </row>
    <row r="173" spans="3:3" x14ac:dyDescent="0.25">
      <c r="C173" t="s">
        <v>191</v>
      </c>
    </row>
    <row r="174" spans="3:3" x14ac:dyDescent="0.25">
      <c r="C174" t="s">
        <v>192</v>
      </c>
    </row>
    <row r="175" spans="3:3" x14ac:dyDescent="0.25">
      <c r="C175" t="s">
        <v>193</v>
      </c>
    </row>
    <row r="176" spans="3:3" x14ac:dyDescent="0.25">
      <c r="C176" s="15" t="s">
        <v>194</v>
      </c>
    </row>
    <row r="177" spans="3:3" x14ac:dyDescent="0.25">
      <c r="C177" t="s">
        <v>195</v>
      </c>
    </row>
    <row r="178" spans="3:3" x14ac:dyDescent="0.25">
      <c r="C178" t="s">
        <v>196</v>
      </c>
    </row>
    <row r="179" spans="3:3" x14ac:dyDescent="0.25">
      <c r="C179" t="s">
        <v>197</v>
      </c>
    </row>
    <row r="180" spans="3:3" x14ac:dyDescent="0.25">
      <c r="C180" t="s">
        <v>198</v>
      </c>
    </row>
    <row r="181" spans="3:3" x14ac:dyDescent="0.25">
      <c r="C181" t="s">
        <v>199</v>
      </c>
    </row>
    <row r="182" spans="3:3" x14ac:dyDescent="0.25">
      <c r="C182" t="s">
        <v>200</v>
      </c>
    </row>
    <row r="183" spans="3:3" x14ac:dyDescent="0.25">
      <c r="C183" t="s">
        <v>201</v>
      </c>
    </row>
    <row r="184" spans="3:3" x14ac:dyDescent="0.25">
      <c r="C184" t="s">
        <v>202</v>
      </c>
    </row>
    <row r="185" spans="3:3" x14ac:dyDescent="0.25">
      <c r="C185" t="s">
        <v>203</v>
      </c>
    </row>
    <row r="186" spans="3:3" x14ac:dyDescent="0.25">
      <c r="C186" t="s">
        <v>204</v>
      </c>
    </row>
    <row r="187" spans="3:3" x14ac:dyDescent="0.25">
      <c r="C187" t="s">
        <v>205</v>
      </c>
    </row>
    <row r="188" spans="3:3" x14ac:dyDescent="0.25">
      <c r="C188" t="s">
        <v>206</v>
      </c>
    </row>
    <row r="189" spans="3:3" x14ac:dyDescent="0.25">
      <c r="C189" t="s">
        <v>207</v>
      </c>
    </row>
    <row r="190" spans="3:3" x14ac:dyDescent="0.25">
      <c r="C190" t="s">
        <v>208</v>
      </c>
    </row>
    <row r="191" spans="3:3" x14ac:dyDescent="0.25">
      <c r="C191" s="15" t="s">
        <v>209</v>
      </c>
    </row>
    <row r="192" spans="3:3" x14ac:dyDescent="0.25">
      <c r="C192" t="s">
        <v>210</v>
      </c>
    </row>
    <row r="193" spans="3:3" x14ac:dyDescent="0.25">
      <c r="C193" t="s">
        <v>211</v>
      </c>
    </row>
    <row r="194" spans="3:3" x14ac:dyDescent="0.25">
      <c r="C194" t="s">
        <v>212</v>
      </c>
    </row>
    <row r="195" spans="3:3" x14ac:dyDescent="0.25">
      <c r="C195" t="s">
        <v>213</v>
      </c>
    </row>
    <row r="196" spans="3:3" x14ac:dyDescent="0.25">
      <c r="C196" t="s">
        <v>214</v>
      </c>
    </row>
    <row r="197" spans="3:3" x14ac:dyDescent="0.25">
      <c r="C197" t="s">
        <v>215</v>
      </c>
    </row>
    <row r="198" spans="3:3" x14ac:dyDescent="0.25">
      <c r="C198" t="s">
        <v>216</v>
      </c>
    </row>
    <row r="199" spans="3:3" x14ac:dyDescent="0.25">
      <c r="C199" t="s">
        <v>217</v>
      </c>
    </row>
    <row r="200" spans="3:3" x14ac:dyDescent="0.25">
      <c r="C200" t="s">
        <v>218</v>
      </c>
    </row>
    <row r="201" spans="3:3" x14ac:dyDescent="0.25">
      <c r="C201" t="s">
        <v>219</v>
      </c>
    </row>
    <row r="202" spans="3:3" x14ac:dyDescent="0.25">
      <c r="C202" t="s">
        <v>220</v>
      </c>
    </row>
    <row r="203" spans="3:3" x14ac:dyDescent="0.25">
      <c r="C203" t="s">
        <v>221</v>
      </c>
    </row>
    <row r="204" spans="3:3" x14ac:dyDescent="0.25">
      <c r="C204" t="s">
        <v>222</v>
      </c>
    </row>
    <row r="205" spans="3:3" x14ac:dyDescent="0.25">
      <c r="C205" t="s">
        <v>223</v>
      </c>
    </row>
    <row r="206" spans="3:3" x14ac:dyDescent="0.25">
      <c r="C206" t="s">
        <v>224</v>
      </c>
    </row>
    <row r="207" spans="3:3" x14ac:dyDescent="0.25">
      <c r="C207" t="s">
        <v>225</v>
      </c>
    </row>
    <row r="208" spans="3:3" x14ac:dyDescent="0.25">
      <c r="C208" t="s">
        <v>226</v>
      </c>
    </row>
    <row r="209" spans="3:3" x14ac:dyDescent="0.25">
      <c r="C209" t="s">
        <v>227</v>
      </c>
    </row>
    <row r="210" spans="3:3" x14ac:dyDescent="0.25">
      <c r="C210" t="s">
        <v>228</v>
      </c>
    </row>
    <row r="211" spans="3:3" x14ac:dyDescent="0.25">
      <c r="C211" t="s">
        <v>229</v>
      </c>
    </row>
    <row r="212" spans="3:3" x14ac:dyDescent="0.25">
      <c r="C212" t="s">
        <v>230</v>
      </c>
    </row>
    <row r="213" spans="3:3" x14ac:dyDescent="0.25">
      <c r="C213" t="s">
        <v>231</v>
      </c>
    </row>
    <row r="214" spans="3:3" x14ac:dyDescent="0.25">
      <c r="C214" t="s">
        <v>232</v>
      </c>
    </row>
    <row r="215" spans="3:3" x14ac:dyDescent="0.25">
      <c r="C215" t="s">
        <v>233</v>
      </c>
    </row>
    <row r="216" spans="3:3" x14ac:dyDescent="0.25">
      <c r="C216" t="s">
        <v>234</v>
      </c>
    </row>
    <row r="217" spans="3:3" x14ac:dyDescent="0.25">
      <c r="C217" t="s">
        <v>235</v>
      </c>
    </row>
    <row r="218" spans="3:3" x14ac:dyDescent="0.25">
      <c r="C218" t="s">
        <v>236</v>
      </c>
    </row>
    <row r="219" spans="3:3" x14ac:dyDescent="0.25">
      <c r="C219" t="s">
        <v>237</v>
      </c>
    </row>
    <row r="220" spans="3:3" x14ac:dyDescent="0.25">
      <c r="C220" t="s">
        <v>238</v>
      </c>
    </row>
    <row r="221" spans="3:3" x14ac:dyDescent="0.25">
      <c r="C221" t="s">
        <v>239</v>
      </c>
    </row>
    <row r="222" spans="3:3" x14ac:dyDescent="0.25">
      <c r="C222" t="s">
        <v>240</v>
      </c>
    </row>
    <row r="223" spans="3:3" x14ac:dyDescent="0.25">
      <c r="C223" s="15" t="s">
        <v>241</v>
      </c>
    </row>
    <row r="224" spans="3:3" x14ac:dyDescent="0.25">
      <c r="C224" s="15" t="s">
        <v>242</v>
      </c>
    </row>
    <row r="225" spans="3:3" x14ac:dyDescent="0.25">
      <c r="C225" t="s">
        <v>243</v>
      </c>
    </row>
    <row r="226" spans="3:3" x14ac:dyDescent="0.25">
      <c r="C226" t="s">
        <v>244</v>
      </c>
    </row>
    <row r="227" spans="3:3" x14ac:dyDescent="0.25">
      <c r="C227" t="s">
        <v>245</v>
      </c>
    </row>
    <row r="228" spans="3:3" x14ac:dyDescent="0.25">
      <c r="C228" t="s">
        <v>246</v>
      </c>
    </row>
    <row r="229" spans="3:3" x14ac:dyDescent="0.25">
      <c r="C229" t="s">
        <v>247</v>
      </c>
    </row>
    <row r="230" spans="3:3" x14ac:dyDescent="0.25">
      <c r="C230" t="s">
        <v>248</v>
      </c>
    </row>
    <row r="231" spans="3:3" x14ac:dyDescent="0.25">
      <c r="C231" t="s">
        <v>249</v>
      </c>
    </row>
    <row r="232" spans="3:3" x14ac:dyDescent="0.25">
      <c r="C232" t="s">
        <v>250</v>
      </c>
    </row>
    <row r="233" spans="3:3" x14ac:dyDescent="0.25">
      <c r="C233" t="s">
        <v>251</v>
      </c>
    </row>
    <row r="234" spans="3:3" x14ac:dyDescent="0.25">
      <c r="C234" t="s">
        <v>252</v>
      </c>
    </row>
    <row r="235" spans="3:3" x14ac:dyDescent="0.25">
      <c r="C235" t="s">
        <v>253</v>
      </c>
    </row>
    <row r="236" spans="3:3" x14ac:dyDescent="0.25">
      <c r="C236" t="s">
        <v>254</v>
      </c>
    </row>
    <row r="237" spans="3:3" x14ac:dyDescent="0.25">
      <c r="C237" t="s">
        <v>255</v>
      </c>
    </row>
    <row r="238" spans="3:3" x14ac:dyDescent="0.25">
      <c r="C238" t="s">
        <v>256</v>
      </c>
    </row>
    <row r="239" spans="3:3" x14ac:dyDescent="0.25">
      <c r="C239" t="s">
        <v>257</v>
      </c>
    </row>
    <row r="240" spans="3:3" x14ac:dyDescent="0.25">
      <c r="C240" t="s">
        <v>258</v>
      </c>
    </row>
    <row r="241" spans="3:3" x14ac:dyDescent="0.25">
      <c r="C241" t="s">
        <v>259</v>
      </c>
    </row>
    <row r="242" spans="3:3" x14ac:dyDescent="0.25">
      <c r="C242" t="s">
        <v>260</v>
      </c>
    </row>
    <row r="243" spans="3:3" x14ac:dyDescent="0.25">
      <c r="C243" t="s">
        <v>261</v>
      </c>
    </row>
    <row r="244" spans="3:3" x14ac:dyDescent="0.25">
      <c r="C244" t="s">
        <v>262</v>
      </c>
    </row>
    <row r="245" spans="3:3" x14ac:dyDescent="0.25">
      <c r="C245" t="s">
        <v>263</v>
      </c>
    </row>
    <row r="246" spans="3:3" x14ac:dyDescent="0.25">
      <c r="C246" t="s">
        <v>264</v>
      </c>
    </row>
    <row r="247" spans="3:3" x14ac:dyDescent="0.25">
      <c r="C247" t="s">
        <v>265</v>
      </c>
    </row>
    <row r="248" spans="3:3" x14ac:dyDescent="0.25">
      <c r="C248" t="s">
        <v>266</v>
      </c>
    </row>
    <row r="249" spans="3:3" x14ac:dyDescent="0.25">
      <c r="C249" t="s">
        <v>267</v>
      </c>
    </row>
    <row r="250" spans="3:3" x14ac:dyDescent="0.25">
      <c r="C250" t="s">
        <v>268</v>
      </c>
    </row>
    <row r="251" spans="3:3" x14ac:dyDescent="0.25">
      <c r="C251" t="s">
        <v>269</v>
      </c>
    </row>
    <row r="252" spans="3:3" x14ac:dyDescent="0.25">
      <c r="C252" t="s">
        <v>270</v>
      </c>
    </row>
    <row r="253" spans="3:3" x14ac:dyDescent="0.25">
      <c r="C253" t="s">
        <v>271</v>
      </c>
    </row>
    <row r="254" spans="3:3" x14ac:dyDescent="0.25">
      <c r="C254" t="s">
        <v>272</v>
      </c>
    </row>
    <row r="255" spans="3:3" x14ac:dyDescent="0.25">
      <c r="C255" t="s">
        <v>273</v>
      </c>
    </row>
    <row r="256" spans="3:3" x14ac:dyDescent="0.25">
      <c r="C256" t="s">
        <v>274</v>
      </c>
    </row>
    <row r="257" spans="3:3" x14ac:dyDescent="0.25">
      <c r="C257" s="15" t="s">
        <v>275</v>
      </c>
    </row>
    <row r="258" spans="3:3" x14ac:dyDescent="0.25">
      <c r="C258" t="s">
        <v>276</v>
      </c>
    </row>
    <row r="259" spans="3:3" x14ac:dyDescent="0.25">
      <c r="C259" t="s">
        <v>277</v>
      </c>
    </row>
    <row r="260" spans="3:3" x14ac:dyDescent="0.25">
      <c r="C260" t="s">
        <v>278</v>
      </c>
    </row>
    <row r="261" spans="3:3" x14ac:dyDescent="0.25">
      <c r="C261" t="s">
        <v>279</v>
      </c>
    </row>
    <row r="262" spans="3:3" x14ac:dyDescent="0.25">
      <c r="C262" t="s">
        <v>280</v>
      </c>
    </row>
    <row r="263" spans="3:3" x14ac:dyDescent="0.25">
      <c r="C263" t="s">
        <v>281</v>
      </c>
    </row>
    <row r="264" spans="3:3" x14ac:dyDescent="0.25">
      <c r="C264" t="s">
        <v>282</v>
      </c>
    </row>
    <row r="265" spans="3:3" x14ac:dyDescent="0.25">
      <c r="C265" t="s">
        <v>283</v>
      </c>
    </row>
    <row r="266" spans="3:3" x14ac:dyDescent="0.25">
      <c r="C266" t="s">
        <v>284</v>
      </c>
    </row>
    <row r="267" spans="3:3" x14ac:dyDescent="0.25">
      <c r="C267" t="s">
        <v>285</v>
      </c>
    </row>
    <row r="268" spans="3:3" x14ac:dyDescent="0.25">
      <c r="C268" t="s">
        <v>286</v>
      </c>
    </row>
    <row r="269" spans="3:3" x14ac:dyDescent="0.25">
      <c r="C269" t="s">
        <v>287</v>
      </c>
    </row>
    <row r="270" spans="3:3" x14ac:dyDescent="0.25">
      <c r="C270" t="s">
        <v>288</v>
      </c>
    </row>
  </sheetData>
  <sheetProtection algorithmName="SHA-512" hashValue="DpNcZ/4cyo5qGz/9Ef7GIie6f4ZWt1nfGuO5T7u2Yje6Xn7yPJWYhnfvpZbVL32HesqZYrt2JQhCdxOy5IMsBw==" saltValue="vpFNZ7Aj9kSfzZGSGOjfTg==" spinCount="100000" sheet="1" objects="1" scenarios="1"/>
  <mergeCells count="2">
    <mergeCell ref="I1:K1"/>
    <mergeCell ref="N13:N14"/>
  </mergeCells>
  <conditionalFormatting sqref="C4:C270">
    <cfRule type="duplicateValues" dxfId="18" priority="1"/>
  </conditionalFormatting>
  <pageMargins left="0.7" right="0.7" top="0.75" bottom="0.75" header="0.3" footer="0.3"/>
  <pageSetup paperSize="9" scale="42" fitToHeight="0" orientation="landscape"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199"/>
  <sheetViews>
    <sheetView tabSelected="1" view="pageLayout" zoomScale="90" zoomScaleNormal="115" zoomScalePageLayoutView="90" workbookViewId="0">
      <selection activeCell="E64" sqref="E64:F64"/>
    </sheetView>
  </sheetViews>
  <sheetFormatPr defaultColWidth="0" defaultRowHeight="15" zeroHeight="1" x14ac:dyDescent="0.25"/>
  <cols>
    <col min="1" max="7" width="9.140625" style="31" customWidth="1"/>
    <col min="8" max="8" width="12.140625" style="31" customWidth="1"/>
    <col min="9" max="9" width="11.140625" style="31" customWidth="1"/>
    <col min="10" max="10" width="9.5703125" style="31" customWidth="1"/>
    <col min="11" max="11" width="5.42578125" style="31" customWidth="1"/>
    <col min="12" max="16384" width="9.140625" style="31" hidden="1"/>
  </cols>
  <sheetData>
    <row r="1" spans="1:11" customFormat="1" x14ac:dyDescent="0.25">
      <c r="A1" s="2"/>
      <c r="B1" s="2"/>
      <c r="C1" s="2"/>
      <c r="D1" s="2"/>
      <c r="E1" s="2"/>
      <c r="F1" s="2"/>
      <c r="G1" s="2"/>
      <c r="H1" s="2"/>
      <c r="I1" s="2"/>
      <c r="J1" s="2"/>
      <c r="K1" s="4"/>
    </row>
    <row r="2" spans="1:11" customFormat="1" x14ac:dyDescent="0.25">
      <c r="A2" s="2"/>
      <c r="B2" s="2"/>
      <c r="C2" s="2"/>
      <c r="D2" s="2"/>
      <c r="E2" s="2"/>
      <c r="F2" s="2"/>
      <c r="G2" s="2"/>
      <c r="H2" s="2"/>
      <c r="I2" s="2"/>
      <c r="J2" s="2"/>
      <c r="K2" s="4"/>
    </row>
    <row r="3" spans="1:11" customFormat="1" x14ac:dyDescent="0.25">
      <c r="A3" s="2"/>
      <c r="B3" s="2"/>
      <c r="C3" s="2"/>
      <c r="D3" s="2"/>
      <c r="E3" s="2"/>
      <c r="F3" s="2"/>
      <c r="G3" s="2"/>
      <c r="H3" s="2"/>
      <c r="I3" s="2"/>
      <c r="J3" s="2"/>
      <c r="K3" s="4"/>
    </row>
    <row r="4" spans="1:11" customFormat="1" x14ac:dyDescent="0.25">
      <c r="A4" s="2"/>
      <c r="B4" s="2"/>
      <c r="C4" s="2"/>
      <c r="D4" s="2"/>
      <c r="E4" s="2"/>
      <c r="F4" s="2"/>
      <c r="G4" s="2"/>
      <c r="H4" s="2"/>
      <c r="I4" s="2"/>
      <c r="J4" s="2"/>
      <c r="K4" s="4"/>
    </row>
    <row r="5" spans="1:11" customFormat="1" x14ac:dyDescent="0.25">
      <c r="A5" s="2"/>
      <c r="B5" s="2"/>
      <c r="C5" s="2"/>
      <c r="D5" s="2"/>
      <c r="E5" s="2"/>
      <c r="F5" s="2"/>
      <c r="G5" s="2"/>
      <c r="H5" s="2"/>
      <c r="I5" s="2"/>
      <c r="J5" s="2"/>
      <c r="K5" s="4"/>
    </row>
    <row r="6" spans="1:11" customFormat="1" ht="15.75" x14ac:dyDescent="0.25">
      <c r="A6" s="2"/>
      <c r="B6" s="2"/>
      <c r="C6" s="5"/>
      <c r="D6" s="2"/>
      <c r="E6" s="2"/>
      <c r="F6" s="2"/>
      <c r="G6" s="2"/>
      <c r="H6" s="2"/>
      <c r="I6" s="2"/>
      <c r="J6" s="2"/>
      <c r="K6" s="4"/>
    </row>
    <row r="7" spans="1:11" customFormat="1" ht="15.75" x14ac:dyDescent="0.25">
      <c r="A7" s="2"/>
      <c r="B7" s="2"/>
      <c r="C7" s="248" t="s">
        <v>341</v>
      </c>
      <c r="D7" s="248"/>
      <c r="E7" s="248"/>
      <c r="F7" s="248"/>
      <c r="G7" s="248"/>
      <c r="H7" s="248"/>
      <c r="I7" s="248"/>
      <c r="J7" s="248"/>
      <c r="K7" s="4"/>
    </row>
    <row r="8" spans="1:11" customFormat="1" x14ac:dyDescent="0.25">
      <c r="A8" s="253"/>
      <c r="B8" s="253"/>
      <c r="C8" s="253"/>
      <c r="D8" s="253"/>
      <c r="E8" s="253"/>
      <c r="F8" s="253"/>
      <c r="G8" s="253"/>
      <c r="H8" s="253"/>
      <c r="I8" s="253"/>
      <c r="J8" s="253"/>
      <c r="K8" s="4"/>
    </row>
    <row r="9" spans="1:11" customFormat="1" x14ac:dyDescent="0.25">
      <c r="A9" s="235" t="s">
        <v>354</v>
      </c>
      <c r="B9" s="235"/>
      <c r="C9" s="235"/>
      <c r="D9" s="235"/>
      <c r="E9" s="235"/>
      <c r="F9" s="235"/>
      <c r="G9" s="235"/>
      <c r="H9" s="235"/>
      <c r="I9" s="235"/>
      <c r="J9" s="235"/>
      <c r="K9" s="4"/>
    </row>
    <row r="10" spans="1:11" customFormat="1" x14ac:dyDescent="0.25">
      <c r="A10" s="238" t="s">
        <v>856</v>
      </c>
      <c r="B10" s="238"/>
      <c r="C10" s="238"/>
      <c r="D10" s="238"/>
      <c r="E10" s="238"/>
      <c r="F10" s="238"/>
      <c r="G10" s="238"/>
      <c r="H10" s="238"/>
      <c r="I10" s="238"/>
      <c r="J10" s="238"/>
      <c r="K10" s="4"/>
    </row>
    <row r="11" spans="1:11" customFormat="1" x14ac:dyDescent="0.25">
      <c r="A11" s="238"/>
      <c r="B11" s="238"/>
      <c r="C11" s="238"/>
      <c r="D11" s="238"/>
      <c r="E11" s="238"/>
      <c r="F11" s="238"/>
      <c r="G11" s="238"/>
      <c r="H11" s="238"/>
      <c r="I11" s="238"/>
      <c r="J11" s="238"/>
      <c r="K11" s="4"/>
    </row>
    <row r="12" spans="1:11" customFormat="1" x14ac:dyDescent="0.25">
      <c r="A12" s="238"/>
      <c r="B12" s="238"/>
      <c r="C12" s="238"/>
      <c r="D12" s="238"/>
      <c r="E12" s="238"/>
      <c r="F12" s="238"/>
      <c r="G12" s="238"/>
      <c r="H12" s="238"/>
      <c r="I12" s="238"/>
      <c r="J12" s="238"/>
      <c r="K12" s="4"/>
    </row>
    <row r="13" spans="1:11" customFormat="1" x14ac:dyDescent="0.25">
      <c r="A13" s="239" t="s">
        <v>802</v>
      </c>
      <c r="B13" s="239"/>
      <c r="C13" s="239"/>
      <c r="D13" s="239"/>
      <c r="E13" s="239"/>
      <c r="F13" s="239"/>
      <c r="G13" s="239"/>
      <c r="H13" s="239"/>
      <c r="I13" s="239"/>
      <c r="J13" s="239"/>
      <c r="K13" s="4"/>
    </row>
    <row r="14" spans="1:11" customFormat="1" x14ac:dyDescent="0.25">
      <c r="A14" s="239"/>
      <c r="B14" s="239"/>
      <c r="C14" s="239"/>
      <c r="D14" s="239"/>
      <c r="E14" s="239"/>
      <c r="F14" s="239"/>
      <c r="G14" s="239"/>
      <c r="H14" s="239"/>
      <c r="I14" s="239"/>
      <c r="J14" s="239"/>
      <c r="K14" s="4"/>
    </row>
    <row r="15" spans="1:11" customFormat="1" x14ac:dyDescent="0.25">
      <c r="A15" s="212" t="s">
        <v>805</v>
      </c>
      <c r="B15" s="212"/>
      <c r="C15" s="212"/>
      <c r="D15" s="212"/>
      <c r="E15" s="212"/>
      <c r="F15" s="212"/>
      <c r="G15" s="212"/>
      <c r="H15" s="212"/>
      <c r="I15" s="212"/>
      <c r="J15" s="212"/>
      <c r="K15" s="4"/>
    </row>
    <row r="16" spans="1:11" customFormat="1" x14ac:dyDescent="0.25">
      <c r="A16" s="212"/>
      <c r="B16" s="212"/>
      <c r="C16" s="212"/>
      <c r="D16" s="212"/>
      <c r="E16" s="212"/>
      <c r="F16" s="212"/>
      <c r="G16" s="212"/>
      <c r="H16" s="212"/>
      <c r="I16" s="212"/>
      <c r="J16" s="212"/>
      <c r="K16" s="4"/>
    </row>
    <row r="17" spans="1:11" customFormat="1" ht="15.75" thickBot="1" x14ac:dyDescent="0.3">
      <c r="A17" s="212"/>
      <c r="B17" s="212"/>
      <c r="C17" s="212"/>
      <c r="D17" s="212"/>
      <c r="E17" s="212"/>
      <c r="F17" s="212"/>
      <c r="G17" s="212"/>
      <c r="H17" s="212"/>
      <c r="I17" s="212"/>
      <c r="J17" s="212"/>
      <c r="K17" s="4"/>
    </row>
    <row r="18" spans="1:11" customFormat="1" x14ac:dyDescent="0.25">
      <c r="A18" s="259" t="s">
        <v>878</v>
      </c>
      <c r="B18" s="260"/>
      <c r="C18" s="260"/>
      <c r="D18" s="260"/>
      <c r="E18" s="260"/>
      <c r="F18" s="260"/>
      <c r="G18" s="260"/>
      <c r="H18" s="260"/>
      <c r="I18" s="260"/>
      <c r="J18" s="261"/>
      <c r="K18" s="4"/>
    </row>
    <row r="19" spans="1:11" customFormat="1" x14ac:dyDescent="0.25">
      <c r="A19" s="262" t="s">
        <v>877</v>
      </c>
      <c r="B19" s="263"/>
      <c r="C19" s="263"/>
      <c r="D19" s="263"/>
      <c r="E19" s="263"/>
      <c r="F19" s="263"/>
      <c r="G19" s="263"/>
      <c r="H19" s="263"/>
      <c r="I19" s="263"/>
      <c r="J19" s="264"/>
      <c r="K19" s="4"/>
    </row>
    <row r="20" spans="1:11" customFormat="1" x14ac:dyDescent="0.25">
      <c r="A20" s="262"/>
      <c r="B20" s="263"/>
      <c r="C20" s="263"/>
      <c r="D20" s="263"/>
      <c r="E20" s="263"/>
      <c r="F20" s="263"/>
      <c r="G20" s="263"/>
      <c r="H20" s="263"/>
      <c r="I20" s="263"/>
      <c r="J20" s="264"/>
      <c r="K20" s="4"/>
    </row>
    <row r="21" spans="1:11" customFormat="1" x14ac:dyDescent="0.25">
      <c r="A21" s="262"/>
      <c r="B21" s="263"/>
      <c r="C21" s="263"/>
      <c r="D21" s="263"/>
      <c r="E21" s="263"/>
      <c r="F21" s="263"/>
      <c r="G21" s="263"/>
      <c r="H21" s="263"/>
      <c r="I21" s="263"/>
      <c r="J21" s="264"/>
      <c r="K21" s="4"/>
    </row>
    <row r="22" spans="1:11" customFormat="1" x14ac:dyDescent="0.25">
      <c r="A22" s="262"/>
      <c r="B22" s="263"/>
      <c r="C22" s="263"/>
      <c r="D22" s="263"/>
      <c r="E22" s="263"/>
      <c r="F22" s="263"/>
      <c r="G22" s="263"/>
      <c r="H22" s="263"/>
      <c r="I22" s="263"/>
      <c r="J22" s="264"/>
      <c r="K22" s="4"/>
    </row>
    <row r="23" spans="1:11" customFormat="1" ht="15.75" thickBot="1" x14ac:dyDescent="0.3">
      <c r="A23" s="265"/>
      <c r="B23" s="266"/>
      <c r="C23" s="266"/>
      <c r="D23" s="266"/>
      <c r="E23" s="266"/>
      <c r="F23" s="266"/>
      <c r="G23" s="266"/>
      <c r="H23" s="266"/>
      <c r="I23" s="266"/>
      <c r="J23" s="267"/>
      <c r="K23" s="4"/>
    </row>
    <row r="24" spans="1:11" customFormat="1" ht="21" customHeight="1" x14ac:dyDescent="0.25">
      <c r="A24" s="240" t="s">
        <v>348</v>
      </c>
      <c r="B24" s="240"/>
      <c r="C24" s="240"/>
      <c r="D24" s="240"/>
      <c r="E24" s="240"/>
      <c r="F24" s="240"/>
      <c r="G24" s="240"/>
      <c r="H24" s="240"/>
      <c r="I24" s="240"/>
      <c r="J24" s="240"/>
      <c r="K24" s="4"/>
    </row>
    <row r="25" spans="1:11" customFormat="1" ht="18.75" customHeight="1" x14ac:dyDescent="0.25">
      <c r="A25" s="6">
        <v>1</v>
      </c>
      <c r="B25" s="238" t="s">
        <v>830</v>
      </c>
      <c r="C25" s="212"/>
      <c r="D25" s="212"/>
      <c r="E25" s="212"/>
      <c r="F25" s="212"/>
      <c r="G25" s="212"/>
      <c r="H25" s="212"/>
      <c r="I25" s="212"/>
      <c r="J25" s="212"/>
      <c r="K25" s="4"/>
    </row>
    <row r="26" spans="1:11" customFormat="1" x14ac:dyDescent="0.25">
      <c r="A26" s="7"/>
      <c r="B26" s="212"/>
      <c r="C26" s="212"/>
      <c r="D26" s="212"/>
      <c r="E26" s="212"/>
      <c r="F26" s="212"/>
      <c r="G26" s="212"/>
      <c r="H26" s="212"/>
      <c r="I26" s="212"/>
      <c r="J26" s="212"/>
      <c r="K26" s="4"/>
    </row>
    <row r="27" spans="1:11" customFormat="1" x14ac:dyDescent="0.25">
      <c r="A27" s="7"/>
      <c r="B27" s="212"/>
      <c r="C27" s="212"/>
      <c r="D27" s="212"/>
      <c r="E27" s="212"/>
      <c r="F27" s="212"/>
      <c r="G27" s="212"/>
      <c r="H27" s="212"/>
      <c r="I27" s="212"/>
      <c r="J27" s="212"/>
      <c r="K27" s="4"/>
    </row>
    <row r="28" spans="1:11" customFormat="1" ht="15" customHeight="1" x14ac:dyDescent="0.25">
      <c r="A28" s="6">
        <v>2</v>
      </c>
      <c r="B28" s="212" t="s">
        <v>349</v>
      </c>
      <c r="C28" s="212"/>
      <c r="D28" s="212"/>
      <c r="E28" s="212"/>
      <c r="F28" s="212"/>
      <c r="G28" s="212"/>
      <c r="H28" s="212"/>
      <c r="I28" s="212"/>
      <c r="J28" s="212"/>
      <c r="K28" s="4"/>
    </row>
    <row r="29" spans="1:11" customFormat="1" x14ac:dyDescent="0.25">
      <c r="A29" s="7"/>
      <c r="B29" s="212"/>
      <c r="C29" s="212"/>
      <c r="D29" s="212"/>
      <c r="E29" s="212"/>
      <c r="F29" s="212"/>
      <c r="G29" s="212"/>
      <c r="H29" s="212"/>
      <c r="I29" s="212"/>
      <c r="J29" s="212"/>
      <c r="K29" s="4"/>
    </row>
    <row r="30" spans="1:11" customFormat="1" ht="15" customHeight="1" x14ac:dyDescent="0.25">
      <c r="A30" s="7">
        <v>3</v>
      </c>
      <c r="B30" s="255" t="s">
        <v>353</v>
      </c>
      <c r="C30" s="255"/>
      <c r="D30" s="255"/>
      <c r="E30" s="255"/>
      <c r="F30" s="255"/>
      <c r="G30" s="255"/>
      <c r="H30" s="255"/>
      <c r="I30" s="255"/>
      <c r="J30" s="255"/>
      <c r="K30" s="4"/>
    </row>
    <row r="31" spans="1:11" customFormat="1" x14ac:dyDescent="0.25">
      <c r="A31" s="7">
        <v>4</v>
      </c>
      <c r="B31" s="241" t="s">
        <v>814</v>
      </c>
      <c r="C31" s="241"/>
      <c r="D31" s="241"/>
      <c r="E31" s="241"/>
      <c r="F31" s="241"/>
      <c r="G31" s="241"/>
      <c r="H31" s="241"/>
      <c r="I31" s="241"/>
      <c r="J31" s="241"/>
      <c r="K31" s="4"/>
    </row>
    <row r="32" spans="1:11" customFormat="1" x14ac:dyDescent="0.25">
      <c r="A32" s="7"/>
      <c r="B32" s="241"/>
      <c r="C32" s="241"/>
      <c r="D32" s="241"/>
      <c r="E32" s="241"/>
      <c r="F32" s="241"/>
      <c r="G32" s="241"/>
      <c r="H32" s="241"/>
      <c r="I32" s="241"/>
      <c r="J32" s="241"/>
      <c r="K32" s="4"/>
    </row>
    <row r="33" spans="1:11" customFormat="1" ht="12" customHeight="1" x14ac:dyDescent="0.25">
      <c r="A33" s="7"/>
      <c r="B33" s="241"/>
      <c r="C33" s="241"/>
      <c r="D33" s="241"/>
      <c r="E33" s="241"/>
      <c r="F33" s="241"/>
      <c r="G33" s="241"/>
      <c r="H33" s="241"/>
      <c r="I33" s="241"/>
      <c r="J33" s="241"/>
      <c r="K33" s="4"/>
    </row>
    <row r="34" spans="1:11" customFormat="1" x14ac:dyDescent="0.25">
      <c r="A34" s="7">
        <v>5</v>
      </c>
      <c r="B34" s="212" t="s">
        <v>803</v>
      </c>
      <c r="C34" s="212"/>
      <c r="D34" s="212"/>
      <c r="E34" s="212"/>
      <c r="F34" s="212"/>
      <c r="G34" s="212"/>
      <c r="H34" s="212"/>
      <c r="I34" s="212"/>
      <c r="J34" s="212"/>
      <c r="K34" s="4"/>
    </row>
    <row r="35" spans="1:11" customFormat="1" x14ac:dyDescent="0.25">
      <c r="A35" s="7"/>
      <c r="B35" s="212"/>
      <c r="C35" s="212"/>
      <c r="D35" s="212"/>
      <c r="E35" s="212"/>
      <c r="F35" s="212"/>
      <c r="G35" s="212"/>
      <c r="H35" s="212"/>
      <c r="I35" s="212"/>
      <c r="J35" s="212"/>
      <c r="K35" s="4"/>
    </row>
    <row r="36" spans="1:11" customFormat="1" x14ac:dyDescent="0.25">
      <c r="A36" s="7"/>
      <c r="B36" s="212"/>
      <c r="C36" s="212"/>
      <c r="D36" s="212"/>
      <c r="E36" s="212"/>
      <c r="F36" s="212"/>
      <c r="G36" s="212"/>
      <c r="H36" s="212"/>
      <c r="I36" s="212"/>
      <c r="J36" s="212"/>
      <c r="K36" s="4"/>
    </row>
    <row r="37" spans="1:11" customFormat="1" x14ac:dyDescent="0.25">
      <c r="A37" s="7">
        <v>6</v>
      </c>
      <c r="B37" s="241" t="s">
        <v>804</v>
      </c>
      <c r="C37" s="241"/>
      <c r="D37" s="241"/>
      <c r="E37" s="241"/>
      <c r="F37" s="241"/>
      <c r="G37" s="241"/>
      <c r="H37" s="241"/>
      <c r="I37" s="241"/>
      <c r="J37" s="241"/>
      <c r="K37" s="4"/>
    </row>
    <row r="38" spans="1:11" customFormat="1" x14ac:dyDescent="0.25">
      <c r="A38" s="7"/>
      <c r="B38" s="241"/>
      <c r="C38" s="241"/>
      <c r="D38" s="241"/>
      <c r="E38" s="241"/>
      <c r="F38" s="241"/>
      <c r="G38" s="241"/>
      <c r="H38" s="241"/>
      <c r="I38" s="241"/>
      <c r="J38" s="241"/>
      <c r="K38" s="4"/>
    </row>
    <row r="39" spans="1:11" customFormat="1" x14ac:dyDescent="0.25">
      <c r="A39" s="7">
        <v>7</v>
      </c>
      <c r="B39" s="207" t="s">
        <v>0</v>
      </c>
      <c r="C39" s="207"/>
      <c r="D39" s="207"/>
      <c r="E39" s="207"/>
      <c r="F39" s="207"/>
      <c r="G39" s="207"/>
      <c r="H39" s="207"/>
      <c r="I39" s="207"/>
      <c r="J39" s="207"/>
      <c r="K39" s="4"/>
    </row>
    <row r="40" spans="1:11" customFormat="1" x14ac:dyDescent="0.25">
      <c r="A40" s="7">
        <v>8</v>
      </c>
      <c r="B40" s="256" t="str">
        <f>"The maximum allowed loan allowed under this scheme is set at " &amp; TEXT('Visa fees &amp; dropdowns'!$N$7,"£#,##0")</f>
        <v>The maximum allowed loan allowed under this scheme is set at £8,500</v>
      </c>
      <c r="C40" s="256"/>
      <c r="D40" s="256"/>
      <c r="E40" s="256"/>
      <c r="F40" s="256"/>
      <c r="G40" s="256"/>
      <c r="H40" s="256"/>
      <c r="I40" s="256"/>
      <c r="J40" s="256"/>
      <c r="K40" s="4"/>
    </row>
    <row r="41" spans="1:11" customFormat="1" x14ac:dyDescent="0.25">
      <c r="A41" s="7">
        <v>9</v>
      </c>
      <c r="B41" s="212" t="s">
        <v>861</v>
      </c>
      <c r="C41" s="212"/>
      <c r="D41" s="212"/>
      <c r="E41" s="212"/>
      <c r="F41" s="212"/>
      <c r="G41" s="212"/>
      <c r="H41" s="212"/>
      <c r="I41" s="212"/>
      <c r="J41" s="212"/>
      <c r="K41" s="4"/>
    </row>
    <row r="42" spans="1:11" customFormat="1" x14ac:dyDescent="0.25">
      <c r="A42" s="7"/>
      <c r="B42" s="212"/>
      <c r="C42" s="212"/>
      <c r="D42" s="212"/>
      <c r="E42" s="212"/>
      <c r="F42" s="212"/>
      <c r="G42" s="212"/>
      <c r="H42" s="212"/>
      <c r="I42" s="212"/>
      <c r="J42" s="212"/>
      <c r="K42" s="4"/>
    </row>
    <row r="43" spans="1:11" customFormat="1" x14ac:dyDescent="0.25">
      <c r="A43" s="7">
        <v>10</v>
      </c>
      <c r="B43" s="212" t="s">
        <v>6</v>
      </c>
      <c r="C43" s="212"/>
      <c r="D43" s="212"/>
      <c r="E43" s="212"/>
      <c r="F43" s="212"/>
      <c r="G43" s="212"/>
      <c r="H43" s="212"/>
      <c r="I43" s="212"/>
      <c r="J43" s="212"/>
      <c r="K43" s="4"/>
    </row>
    <row r="44" spans="1:11" customFormat="1" x14ac:dyDescent="0.25">
      <c r="A44" s="7"/>
      <c r="B44" s="212"/>
      <c r="C44" s="212"/>
      <c r="D44" s="212"/>
      <c r="E44" s="212"/>
      <c r="F44" s="212"/>
      <c r="G44" s="212"/>
      <c r="H44" s="212"/>
      <c r="I44" s="212"/>
      <c r="J44" s="212"/>
      <c r="K44" s="4"/>
    </row>
    <row r="45" spans="1:11" customFormat="1" x14ac:dyDescent="0.25">
      <c r="A45" s="253"/>
      <c r="B45" s="253"/>
      <c r="C45" s="253"/>
      <c r="D45" s="253"/>
      <c r="E45" s="253"/>
      <c r="F45" s="253"/>
      <c r="G45" s="253"/>
      <c r="H45" s="253"/>
      <c r="I45" s="253"/>
      <c r="J45" s="253"/>
      <c r="K45" s="4"/>
    </row>
    <row r="46" spans="1:11" customFormat="1" x14ac:dyDescent="0.25">
      <c r="A46" s="235" t="s">
        <v>1</v>
      </c>
      <c r="B46" s="235"/>
      <c r="C46" s="235"/>
      <c r="D46" s="235"/>
      <c r="E46" s="235"/>
      <c r="F46" s="235"/>
      <c r="G46" s="235"/>
      <c r="H46" s="235"/>
      <c r="I46" s="235"/>
      <c r="J46" s="235"/>
      <c r="K46" s="4"/>
    </row>
    <row r="47" spans="1:11" customFormat="1" x14ac:dyDescent="0.25">
      <c r="A47" s="213" t="s">
        <v>2</v>
      </c>
      <c r="B47" s="212" t="s">
        <v>817</v>
      </c>
      <c r="C47" s="212"/>
      <c r="D47" s="212"/>
      <c r="E47" s="212"/>
      <c r="F47" s="212"/>
      <c r="G47" s="212"/>
      <c r="H47" s="212"/>
      <c r="I47" s="212"/>
      <c r="J47" s="212"/>
      <c r="K47" s="4"/>
    </row>
    <row r="48" spans="1:11" customFormat="1" ht="33.75" customHeight="1" x14ac:dyDescent="0.25">
      <c r="A48" s="213"/>
      <c r="B48" s="212"/>
      <c r="C48" s="212"/>
      <c r="D48" s="212"/>
      <c r="E48" s="212"/>
      <c r="F48" s="212"/>
      <c r="G48" s="212"/>
      <c r="H48" s="212"/>
      <c r="I48" s="212"/>
      <c r="J48" s="212"/>
      <c r="K48" s="4"/>
    </row>
    <row r="49" spans="1:11" customFormat="1" x14ac:dyDescent="0.25">
      <c r="A49" s="213" t="s">
        <v>3</v>
      </c>
      <c r="B49" s="212" t="s">
        <v>332</v>
      </c>
      <c r="C49" s="212"/>
      <c r="D49" s="212"/>
      <c r="E49" s="212"/>
      <c r="F49" s="212"/>
      <c r="G49" s="212"/>
      <c r="H49" s="212"/>
      <c r="I49" s="212"/>
      <c r="J49" s="212"/>
      <c r="K49" s="4"/>
    </row>
    <row r="50" spans="1:11" customFormat="1" ht="19.5" customHeight="1" x14ac:dyDescent="0.25">
      <c r="A50" s="213"/>
      <c r="B50" s="212"/>
      <c r="C50" s="212"/>
      <c r="D50" s="212"/>
      <c r="E50" s="212"/>
      <c r="F50" s="212"/>
      <c r="G50" s="212"/>
      <c r="H50" s="212"/>
      <c r="I50" s="212"/>
      <c r="J50" s="212"/>
      <c r="K50" s="4"/>
    </row>
    <row r="51" spans="1:11" customFormat="1" ht="15" customHeight="1" x14ac:dyDescent="0.25">
      <c r="A51" s="245" t="s">
        <v>4</v>
      </c>
      <c r="B51" s="212" t="s">
        <v>358</v>
      </c>
      <c r="C51" s="212"/>
      <c r="D51" s="212"/>
      <c r="E51" s="212"/>
      <c r="F51" s="212"/>
      <c r="G51" s="212"/>
      <c r="H51" s="212"/>
      <c r="I51" s="212"/>
      <c r="J51" s="212"/>
      <c r="K51" s="4"/>
    </row>
    <row r="52" spans="1:11" customFormat="1" x14ac:dyDescent="0.25">
      <c r="A52" s="245"/>
      <c r="B52" s="212"/>
      <c r="C52" s="212"/>
      <c r="D52" s="212"/>
      <c r="E52" s="212"/>
      <c r="F52" s="212"/>
      <c r="G52" s="212"/>
      <c r="H52" s="212"/>
      <c r="I52" s="212"/>
      <c r="J52" s="212"/>
      <c r="K52" s="4"/>
    </row>
    <row r="53" spans="1:11" customFormat="1" x14ac:dyDescent="0.25">
      <c r="A53" s="245"/>
      <c r="B53" s="212"/>
      <c r="C53" s="212"/>
      <c r="D53" s="212"/>
      <c r="E53" s="212"/>
      <c r="F53" s="212"/>
      <c r="G53" s="212"/>
      <c r="H53" s="212"/>
      <c r="I53" s="212"/>
      <c r="J53" s="212"/>
      <c r="K53" s="4"/>
    </row>
    <row r="54" spans="1:11" customFormat="1" ht="7.5" customHeight="1" x14ac:dyDescent="0.25">
      <c r="A54" s="253"/>
      <c r="B54" s="253"/>
      <c r="C54" s="253"/>
      <c r="D54" s="253"/>
      <c r="E54" s="253"/>
      <c r="F54" s="253"/>
      <c r="G54" s="253"/>
      <c r="H54" s="253"/>
      <c r="I54" s="253"/>
      <c r="J54" s="253"/>
      <c r="K54" s="4"/>
    </row>
    <row r="55" spans="1:11" customFormat="1" ht="24" customHeight="1" x14ac:dyDescent="0.25">
      <c r="A55" s="31"/>
      <c r="B55" s="228" t="s">
        <v>859</v>
      </c>
      <c r="C55" s="228"/>
      <c r="D55" s="228"/>
      <c r="E55" s="228"/>
      <c r="F55" s="228"/>
      <c r="G55" s="228"/>
      <c r="H55" s="228"/>
      <c r="I55" s="228"/>
      <c r="J55" s="228"/>
      <c r="K55" s="179"/>
    </row>
    <row r="56" spans="1:11" customFormat="1" ht="24" customHeight="1" x14ac:dyDescent="0.25">
      <c r="A56" s="179"/>
      <c r="B56" s="228"/>
      <c r="C56" s="228"/>
      <c r="D56" s="228"/>
      <c r="E56" s="228"/>
      <c r="F56" s="228"/>
      <c r="G56" s="228"/>
      <c r="H56" s="228"/>
      <c r="I56" s="228"/>
      <c r="J56" s="228"/>
      <c r="K56" s="179"/>
    </row>
    <row r="57" spans="1:11" customFormat="1" ht="15" customHeight="1" x14ac:dyDescent="0.25">
      <c r="A57" s="247" t="s">
        <v>819</v>
      </c>
      <c r="B57" s="247"/>
      <c r="C57" s="247"/>
      <c r="D57" s="247"/>
      <c r="E57" s="247"/>
      <c r="F57" s="258" t="s">
        <v>340</v>
      </c>
      <c r="G57" s="258"/>
      <c r="H57" s="258"/>
      <c r="I57" s="257" t="s">
        <v>809</v>
      </c>
      <c r="J57" s="257"/>
      <c r="K57" s="257"/>
    </row>
    <row r="58" spans="1:11" customFormat="1" ht="22.5" customHeight="1" x14ac:dyDescent="0.25">
      <c r="A58" s="3" t="s">
        <v>5</v>
      </c>
      <c r="B58" s="8"/>
      <c r="C58" s="8"/>
      <c r="D58" s="8"/>
      <c r="E58" s="8"/>
      <c r="F58" s="8"/>
      <c r="G58" s="8"/>
      <c r="H58" s="9"/>
      <c r="I58" s="9"/>
      <c r="J58" s="10"/>
      <c r="K58" s="4"/>
    </row>
    <row r="59" spans="1:11" customFormat="1" x14ac:dyDescent="0.25">
      <c r="A59" s="254" t="s">
        <v>818</v>
      </c>
      <c r="B59" s="254"/>
      <c r="C59" s="254"/>
      <c r="D59" s="254"/>
      <c r="E59" s="254"/>
      <c r="F59" s="8"/>
      <c r="G59" s="8"/>
      <c r="H59" s="10"/>
      <c r="I59" s="10"/>
      <c r="J59" s="10"/>
      <c r="K59" s="4"/>
    </row>
    <row r="60" spans="1:11" customFormat="1" ht="18.75" customHeight="1" x14ac:dyDescent="0.25">
      <c r="A60" s="221" t="s">
        <v>7</v>
      </c>
      <c r="B60" s="221"/>
      <c r="C60" s="221"/>
      <c r="D60" s="221"/>
      <c r="E60" s="221"/>
      <c r="F60" s="221"/>
      <c r="G60" s="221"/>
      <c r="H60" s="160"/>
      <c r="I60" s="161"/>
      <c r="J60" s="161"/>
      <c r="K60" s="70"/>
    </row>
    <row r="61" spans="1:11" customFormat="1" ht="15" customHeight="1" x14ac:dyDescent="0.25">
      <c r="A61" s="249" t="s">
        <v>377</v>
      </c>
      <c r="B61" s="249"/>
      <c r="C61" s="249"/>
      <c r="D61" s="249"/>
      <c r="E61" s="249"/>
      <c r="F61" s="249"/>
      <c r="G61" s="249"/>
      <c r="H61" s="249"/>
      <c r="I61" s="249"/>
      <c r="J61" s="249"/>
      <c r="K61" s="4"/>
    </row>
    <row r="62" spans="1:11" customFormat="1" x14ac:dyDescent="0.25">
      <c r="A62" s="249"/>
      <c r="B62" s="249"/>
      <c r="C62" s="249"/>
      <c r="D62" s="249"/>
      <c r="E62" s="249"/>
      <c r="F62" s="249"/>
      <c r="G62" s="249"/>
      <c r="H62" s="249"/>
      <c r="I62" s="249"/>
      <c r="J62" s="249"/>
      <c r="K62" s="4"/>
    </row>
    <row r="63" spans="1:11" s="90" customFormat="1" ht="30.75" customHeight="1" x14ac:dyDescent="0.25">
      <c r="A63" s="252" t="s">
        <v>20</v>
      </c>
      <c r="B63" s="252"/>
      <c r="C63" s="252"/>
      <c r="D63" s="252"/>
      <c r="E63" s="252"/>
      <c r="F63" s="252"/>
      <c r="G63" s="252"/>
      <c r="H63" s="252"/>
      <c r="I63" s="252"/>
      <c r="J63" s="252"/>
      <c r="K63" s="65"/>
    </row>
    <row r="64" spans="1:11" customFormat="1" x14ac:dyDescent="0.25">
      <c r="A64" s="210" t="s">
        <v>8</v>
      </c>
      <c r="B64" s="210"/>
      <c r="C64" s="210"/>
      <c r="D64" s="211"/>
      <c r="E64" s="250" t="s">
        <v>9</v>
      </c>
      <c r="F64" s="251"/>
      <c r="G64" s="100"/>
      <c r="H64" s="100"/>
      <c r="I64" s="100"/>
      <c r="J64" s="100"/>
      <c r="K64" s="4"/>
    </row>
    <row r="65" spans="1:11" customFormat="1" x14ac:dyDescent="0.25">
      <c r="A65" s="210" t="s">
        <v>289</v>
      </c>
      <c r="B65" s="210"/>
      <c r="C65" s="210"/>
      <c r="D65" s="211"/>
      <c r="E65" s="218"/>
      <c r="F65" s="219"/>
      <c r="G65" s="219"/>
      <c r="H65" s="219"/>
      <c r="I65" s="219"/>
      <c r="J65" s="220"/>
      <c r="K65" s="4"/>
    </row>
    <row r="66" spans="1:11" customFormat="1" x14ac:dyDescent="0.25">
      <c r="A66" s="210" t="s">
        <v>290</v>
      </c>
      <c r="B66" s="210"/>
      <c r="C66" s="210"/>
      <c r="D66" s="211"/>
      <c r="E66" s="218"/>
      <c r="F66" s="219"/>
      <c r="G66" s="219"/>
      <c r="H66" s="219"/>
      <c r="I66" s="219"/>
      <c r="J66" s="220"/>
      <c r="K66" s="4"/>
    </row>
    <row r="67" spans="1:11" customFormat="1" x14ac:dyDescent="0.25">
      <c r="A67" s="210" t="s">
        <v>292</v>
      </c>
      <c r="B67" s="210"/>
      <c r="C67" s="210"/>
      <c r="D67" s="225"/>
      <c r="E67" s="226"/>
      <c r="F67" s="227"/>
      <c r="G67" s="4"/>
      <c r="H67" s="4"/>
      <c r="I67" s="4"/>
      <c r="J67" s="4"/>
      <c r="K67" s="4"/>
    </row>
    <row r="68" spans="1:11" customFormat="1" ht="23.25" customHeight="1" x14ac:dyDescent="0.25">
      <c r="A68" s="210" t="s">
        <v>291</v>
      </c>
      <c r="B68" s="210"/>
      <c r="C68" s="210"/>
      <c r="D68" s="211"/>
      <c r="E68" s="222"/>
      <c r="F68" s="223"/>
      <c r="G68" s="223"/>
      <c r="H68" s="223"/>
      <c r="I68" s="223"/>
      <c r="J68" s="224"/>
      <c r="K68" s="4"/>
    </row>
    <row r="69" spans="1:11" customFormat="1" x14ac:dyDescent="0.25">
      <c r="A69" s="4"/>
      <c r="B69" s="4"/>
      <c r="C69" s="4"/>
      <c r="D69" s="4"/>
      <c r="E69" s="4"/>
      <c r="F69" s="4"/>
      <c r="G69" s="4"/>
      <c r="H69" s="4"/>
      <c r="I69" s="4"/>
      <c r="J69" s="4"/>
      <c r="K69" s="4"/>
    </row>
    <row r="70" spans="1:11" customFormat="1" x14ac:dyDescent="0.25">
      <c r="A70" s="217" t="s">
        <v>293</v>
      </c>
      <c r="B70" s="217"/>
      <c r="C70" s="217"/>
      <c r="D70" s="217"/>
      <c r="E70" s="218"/>
      <c r="F70" s="219"/>
      <c r="G70" s="219"/>
      <c r="H70" s="219"/>
      <c r="I70" s="219"/>
      <c r="J70" s="220"/>
      <c r="K70" s="4"/>
    </row>
    <row r="71" spans="1:11" s="16" customFormat="1" ht="15" customHeight="1" x14ac:dyDescent="0.25">
      <c r="A71" s="217" t="s">
        <v>294</v>
      </c>
      <c r="B71" s="217"/>
      <c r="C71" s="217"/>
      <c r="D71" s="217"/>
      <c r="E71" s="218"/>
      <c r="F71" s="219"/>
      <c r="G71" s="219"/>
      <c r="H71" s="219"/>
      <c r="I71" s="219"/>
      <c r="J71" s="220"/>
      <c r="K71" s="24"/>
    </row>
    <row r="72" spans="1:11" customFormat="1" x14ac:dyDescent="0.25">
      <c r="A72" s="17" t="s">
        <v>342</v>
      </c>
      <c r="B72" s="4"/>
      <c r="C72" s="4"/>
      <c r="D72" s="4"/>
      <c r="E72" s="4"/>
      <c r="F72" s="4"/>
      <c r="G72" s="4"/>
      <c r="H72" s="4"/>
      <c r="I72" s="4"/>
      <c r="J72" s="4"/>
      <c r="K72" s="4"/>
    </row>
    <row r="73" spans="1:11" customFormat="1" x14ac:dyDescent="0.25">
      <c r="A73" s="19"/>
      <c r="B73" s="19"/>
      <c r="C73" s="19"/>
      <c r="D73" s="19"/>
      <c r="E73" s="19"/>
      <c r="F73" s="19"/>
      <c r="G73" s="19"/>
      <c r="H73" s="19"/>
      <c r="I73" s="19"/>
      <c r="J73" s="19"/>
      <c r="K73" s="4"/>
    </row>
    <row r="74" spans="1:11" customFormat="1" x14ac:dyDescent="0.25">
      <c r="A74" s="199" t="s">
        <v>297</v>
      </c>
      <c r="B74" s="199"/>
      <c r="C74" s="199"/>
      <c r="D74" s="214"/>
      <c r="E74" s="215"/>
      <c r="F74" s="215"/>
      <c r="G74" s="215"/>
      <c r="H74" s="215"/>
      <c r="I74" s="215"/>
      <c r="J74" s="216"/>
      <c r="K74" s="4"/>
    </row>
    <row r="75" spans="1:11" customFormat="1" x14ac:dyDescent="0.25">
      <c r="A75" s="19"/>
      <c r="B75" s="19"/>
      <c r="C75" s="19"/>
      <c r="D75" s="19"/>
      <c r="E75" s="19"/>
      <c r="F75" s="19"/>
      <c r="G75" s="19"/>
      <c r="H75" s="19"/>
      <c r="I75" s="19"/>
      <c r="J75" s="19"/>
      <c r="K75" s="4"/>
    </row>
    <row r="76" spans="1:11" customFormat="1" ht="35.25" customHeight="1" x14ac:dyDescent="0.25">
      <c r="A76" s="231" t="s">
        <v>876</v>
      </c>
      <c r="B76" s="231"/>
      <c r="C76" s="231"/>
      <c r="D76" s="231"/>
      <c r="E76" s="231"/>
      <c r="F76" s="231"/>
      <c r="G76" s="231"/>
      <c r="H76" s="232"/>
      <c r="I76" s="229"/>
      <c r="J76" s="230"/>
      <c r="K76" s="4"/>
    </row>
    <row r="77" spans="1:11" customFormat="1" x14ac:dyDescent="0.25">
      <c r="A77" s="19"/>
      <c r="B77" s="19"/>
      <c r="C77" s="19"/>
      <c r="D77" s="19"/>
      <c r="E77" s="19"/>
      <c r="F77" s="19"/>
      <c r="G77" s="19"/>
      <c r="H77" s="19"/>
      <c r="I77" s="19"/>
      <c r="J77" s="19"/>
      <c r="K77" s="4"/>
    </row>
    <row r="78" spans="1:11" customFormat="1" ht="15" customHeight="1" x14ac:dyDescent="0.25">
      <c r="A78" s="199" t="s">
        <v>347</v>
      </c>
      <c r="B78" s="199"/>
      <c r="C78" s="199"/>
      <c r="D78" s="199"/>
      <c r="E78" s="199"/>
      <c r="F78" s="199"/>
      <c r="G78" s="199"/>
      <c r="H78" s="199"/>
      <c r="I78" s="56" t="s">
        <v>9</v>
      </c>
      <c r="J78" s="11"/>
      <c r="K78" s="4"/>
    </row>
    <row r="79" spans="1:11" customFormat="1" ht="15" customHeight="1" x14ac:dyDescent="0.25">
      <c r="A79" s="199"/>
      <c r="B79" s="199"/>
      <c r="C79" s="199"/>
      <c r="D79" s="199"/>
      <c r="E79" s="199"/>
      <c r="F79" s="199"/>
      <c r="G79" s="199"/>
      <c r="H79" s="199"/>
      <c r="I79" s="21"/>
      <c r="J79" s="19"/>
      <c r="K79" s="4"/>
    </row>
    <row r="80" spans="1:11" customFormat="1" x14ac:dyDescent="0.25">
      <c r="A80" s="4"/>
      <c r="B80" s="4"/>
      <c r="C80" s="4"/>
      <c r="D80" s="4"/>
      <c r="E80" s="4"/>
      <c r="F80" s="4"/>
      <c r="G80" s="4"/>
      <c r="H80" s="4"/>
      <c r="I80" s="4"/>
      <c r="J80" s="4"/>
      <c r="K80" s="4"/>
    </row>
    <row r="81" spans="1:14" customFormat="1" ht="15" customHeight="1" x14ac:dyDescent="0.25">
      <c r="A81" s="201" t="s">
        <v>295</v>
      </c>
      <c r="B81" s="201"/>
      <c r="C81" s="201"/>
      <c r="D81" s="201"/>
      <c r="E81" s="201"/>
      <c r="F81" s="201"/>
      <c r="G81" s="201"/>
      <c r="H81" s="200" t="s">
        <v>296</v>
      </c>
      <c r="I81" s="200"/>
      <c r="J81" s="200"/>
      <c r="K81" s="4"/>
    </row>
    <row r="82" spans="1:14" customFormat="1" x14ac:dyDescent="0.25">
      <c r="A82" s="198"/>
      <c r="B82" s="198"/>
      <c r="C82" s="198"/>
      <c r="D82" s="198"/>
      <c r="E82" s="198"/>
      <c r="F82" s="198"/>
      <c r="G82" s="198"/>
      <c r="H82" s="197" t="s">
        <v>9</v>
      </c>
      <c r="I82" s="198"/>
      <c r="J82" s="198"/>
      <c r="K82" s="4"/>
    </row>
    <row r="83" spans="1:14" customFormat="1" x14ac:dyDescent="0.25">
      <c r="A83" s="198"/>
      <c r="B83" s="198"/>
      <c r="C83" s="198"/>
      <c r="D83" s="198"/>
      <c r="E83" s="198"/>
      <c r="F83" s="198"/>
      <c r="G83" s="198"/>
      <c r="H83" s="197" t="s">
        <v>9</v>
      </c>
      <c r="I83" s="198"/>
      <c r="J83" s="198"/>
      <c r="K83" s="4"/>
    </row>
    <row r="84" spans="1:14" customFormat="1" x14ac:dyDescent="0.25">
      <c r="A84" s="198"/>
      <c r="B84" s="198"/>
      <c r="C84" s="198"/>
      <c r="D84" s="198"/>
      <c r="E84" s="198"/>
      <c r="F84" s="198"/>
      <c r="G84" s="198"/>
      <c r="H84" s="197" t="s">
        <v>9</v>
      </c>
      <c r="I84" s="198"/>
      <c r="J84" s="198"/>
      <c r="K84" s="4"/>
    </row>
    <row r="85" spans="1:14" customFormat="1" x14ac:dyDescent="0.25">
      <c r="A85" s="198"/>
      <c r="B85" s="198"/>
      <c r="C85" s="198"/>
      <c r="D85" s="198"/>
      <c r="E85" s="198"/>
      <c r="F85" s="198"/>
      <c r="G85" s="198"/>
      <c r="H85" s="197" t="s">
        <v>9</v>
      </c>
      <c r="I85" s="198"/>
      <c r="J85" s="198"/>
      <c r="K85" s="4"/>
    </row>
    <row r="86" spans="1:14" customFormat="1" x14ac:dyDescent="0.25">
      <c r="A86" s="198"/>
      <c r="B86" s="198"/>
      <c r="C86" s="198"/>
      <c r="D86" s="198"/>
      <c r="E86" s="198"/>
      <c r="F86" s="198"/>
      <c r="G86" s="198"/>
      <c r="H86" s="197" t="s">
        <v>9</v>
      </c>
      <c r="I86" s="198"/>
      <c r="J86" s="198"/>
      <c r="K86" s="4"/>
    </row>
    <row r="87" spans="1:14" customFormat="1" x14ac:dyDescent="0.25">
      <c r="A87" s="198"/>
      <c r="B87" s="198"/>
      <c r="C87" s="198"/>
      <c r="D87" s="198"/>
      <c r="E87" s="198"/>
      <c r="F87" s="198"/>
      <c r="G87" s="198"/>
      <c r="H87" s="197" t="s">
        <v>9</v>
      </c>
      <c r="I87" s="198"/>
      <c r="J87" s="198"/>
      <c r="K87" s="4"/>
      <c r="L87" s="44"/>
      <c r="M87" s="44"/>
      <c r="N87" s="44"/>
    </row>
    <row r="88" spans="1:14" customFormat="1" x14ac:dyDescent="0.25">
      <c r="A88" s="198"/>
      <c r="B88" s="198"/>
      <c r="C88" s="198"/>
      <c r="D88" s="198"/>
      <c r="E88" s="198"/>
      <c r="F88" s="198"/>
      <c r="G88" s="198"/>
      <c r="H88" s="197" t="s">
        <v>9</v>
      </c>
      <c r="I88" s="198"/>
      <c r="J88" s="198"/>
      <c r="K88" s="4"/>
      <c r="L88" s="44"/>
      <c r="M88" s="44"/>
      <c r="N88" s="44"/>
    </row>
    <row r="89" spans="1:14" customFormat="1" x14ac:dyDescent="0.25">
      <c r="A89" s="198"/>
      <c r="B89" s="198"/>
      <c r="C89" s="198"/>
      <c r="D89" s="198"/>
      <c r="E89" s="198"/>
      <c r="F89" s="198"/>
      <c r="G89" s="198"/>
      <c r="H89" s="197" t="s">
        <v>9</v>
      </c>
      <c r="I89" s="198"/>
      <c r="J89" s="198"/>
      <c r="K89" s="4"/>
      <c r="L89" s="44"/>
      <c r="M89" s="45"/>
      <c r="N89" s="44"/>
    </row>
    <row r="90" spans="1:14" customFormat="1" x14ac:dyDescent="0.25">
      <c r="A90" s="4"/>
      <c r="B90" s="246" t="str">
        <f>IFERROR(IF(COUNTIF($H$82:$J$89,"Child (over 18)")&gt;0,"Not normally possible for Children over 18 to apply as Dependant, discuss with SIT",""),"")</f>
        <v/>
      </c>
      <c r="C90" s="246"/>
      <c r="D90" s="246"/>
      <c r="E90" s="246"/>
      <c r="F90" s="246"/>
      <c r="G90" s="246"/>
      <c r="H90" s="246"/>
      <c r="I90" s="246"/>
      <c r="J90" s="4"/>
      <c r="K90" s="4"/>
      <c r="L90" s="44"/>
      <c r="M90" s="44"/>
      <c r="N90" s="44"/>
    </row>
    <row r="91" spans="1:14" customFormat="1" ht="24.95" customHeight="1" x14ac:dyDescent="0.25">
      <c r="A91" s="202" t="s">
        <v>301</v>
      </c>
      <c r="B91" s="202"/>
      <c r="C91" s="202"/>
      <c r="D91" s="202"/>
      <c r="E91" s="202"/>
      <c r="F91" s="202"/>
      <c r="G91" s="202"/>
      <c r="H91" s="202"/>
      <c r="I91" s="202"/>
      <c r="J91" s="202"/>
      <c r="K91" s="4"/>
      <c r="L91" s="44"/>
      <c r="M91" s="44"/>
      <c r="N91" s="44"/>
    </row>
    <row r="92" spans="1:14" customFormat="1" x14ac:dyDescent="0.25">
      <c r="A92" s="192" t="s">
        <v>343</v>
      </c>
      <c r="B92" s="192"/>
      <c r="C92" s="192"/>
      <c r="D92" s="192"/>
      <c r="E92" s="193"/>
      <c r="F92" s="194" t="s">
        <v>9</v>
      </c>
      <c r="G92" s="195"/>
      <c r="H92" s="195"/>
      <c r="I92" s="195"/>
      <c r="J92" s="196"/>
      <c r="K92" s="4"/>
    </row>
    <row r="93" spans="1:14" customFormat="1" x14ac:dyDescent="0.25">
      <c r="A93" s="4"/>
      <c r="B93" s="4"/>
      <c r="C93" s="4"/>
      <c r="D93" s="4"/>
      <c r="E93" s="4"/>
      <c r="F93" s="4"/>
      <c r="G93" s="4"/>
      <c r="H93" s="4"/>
      <c r="I93" s="4"/>
      <c r="J93" s="4"/>
      <c r="K93" s="4"/>
    </row>
    <row r="94" spans="1:14" customFormat="1" ht="15.75" x14ac:dyDescent="0.25">
      <c r="A94" s="210" t="s">
        <v>305</v>
      </c>
      <c r="B94" s="210"/>
      <c r="C94" s="210"/>
      <c r="D94" s="211"/>
      <c r="E94" s="208" t="s">
        <v>9</v>
      </c>
      <c r="F94" s="209"/>
      <c r="G94" s="23" t="str">
        <f>IF(OR(ISNUMBER(SEARCH("ILR",$F$92)),ISNUMBER(SEARCH("British citizen",$F$92)),ISNUMBER(SEARCH("Graduate",$F$92))),"N/A - application must be IN UK","")</f>
        <v/>
      </c>
      <c r="H94" s="26"/>
      <c r="I94" s="26"/>
      <c r="J94" s="26"/>
      <c r="K94" s="4"/>
    </row>
    <row r="95" spans="1:14" customFormat="1" x14ac:dyDescent="0.25">
      <c r="A95" s="4"/>
      <c r="B95" s="4"/>
      <c r="C95" s="4"/>
      <c r="D95" s="4"/>
      <c r="E95" s="4"/>
      <c r="F95" s="4"/>
      <c r="G95" s="4"/>
      <c r="H95" s="4"/>
      <c r="J95" s="4"/>
      <c r="K95" s="4"/>
    </row>
    <row r="96" spans="1:14" customFormat="1" x14ac:dyDescent="0.25">
      <c r="A96" s="210" t="s">
        <v>815</v>
      </c>
      <c r="B96" s="210"/>
      <c r="C96" s="210"/>
      <c r="D96" s="210"/>
      <c r="E96" s="29" t="s">
        <v>9</v>
      </c>
      <c r="F96" s="4" t="s">
        <v>306</v>
      </c>
      <c r="G96" s="29" t="s">
        <v>9</v>
      </c>
      <c r="H96" s="4" t="s">
        <v>307</v>
      </c>
      <c r="I96" s="183" t="str">
        <f>IF(OR(AND(E96&lt;&gt;"- select -",E96&lt;&gt;"",OR(G96="- select -",G96="")),AND(G96&lt;&gt;"- select -",G96&lt;&gt;"",OR(E96="- select -",E96=""))),"list years and months","")</f>
        <v/>
      </c>
      <c r="J96" s="4"/>
      <c r="K96" s="4"/>
    </row>
    <row r="97" spans="1:11" customFormat="1" ht="15.75" x14ac:dyDescent="0.25">
      <c r="A97" s="30" t="str">
        <f>IF($F$92="Spouse/partner of UK national or settled person","N/A - Spouse/partner visas are issued for 2 1/2 years",IF($F$92="UK Ancestry","N/A - UK Ancestry visas are issued for 5 years",IF($F$92="BN(O) - British National (Overseas) - 2 1/2 years","N/A - BN(O) - British National (Overseas) 2 1/2 year visa",IF($F$92="BN(O) - British National (Overseas) - 5 years","N/A - BN(O) - British National (Overseas) - 5 year visa",IF($F$92="'standard' 5 (or 3) year ILR (Indefinite Leave to Remain)","N/A - ILR is indefinite",IF($F$92="10 year 'Long residence' ILR (Indefinite Leave to Remain)","N/A - ILR is indefinite",IF(ISNUMBER(SEARCH("British",$F$92)),"N/A - British citizenship","")))))))</f>
        <v/>
      </c>
      <c r="B97" s="4"/>
      <c r="C97" s="4"/>
      <c r="D97" s="4"/>
      <c r="E97" s="4"/>
      <c r="F97" s="4"/>
      <c r="G97" s="31"/>
      <c r="H97" s="31"/>
      <c r="I97" s="31"/>
      <c r="J97" s="175" t="str">
        <f>IF(AND(LEFT($F$92,13)="Global Talent",OR($G$96&lt;&gt;0,$G$96="")),"Global Talent visas are issued in 1 yr steps - please enter 0 months",IF(AND(LEFT($F$92,13)="Graduate",OR($G$96&lt;&gt;0,$G$96="")),"Graduate visas are only issued for 2 or 3 years - please enter 0 months",""))</f>
        <v/>
      </c>
      <c r="K97" s="4"/>
    </row>
    <row r="98" spans="1:11" customFormat="1" ht="15" customHeight="1" x14ac:dyDescent="0.3">
      <c r="A98" s="52" t="s">
        <v>314</v>
      </c>
      <c r="B98" s="20"/>
      <c r="C98" s="20"/>
      <c r="D98" s="20"/>
      <c r="E98" s="20"/>
      <c r="F98" s="20"/>
      <c r="G98" s="275" t="s">
        <v>317</v>
      </c>
      <c r="H98" s="275"/>
      <c r="I98" s="323" t="s">
        <v>875</v>
      </c>
      <c r="J98" s="324"/>
      <c r="K98" s="4"/>
    </row>
    <row r="99" spans="1:11" customFormat="1" ht="15" customHeight="1" x14ac:dyDescent="0.25">
      <c r="A99" s="20"/>
      <c r="B99" s="20"/>
      <c r="C99" s="20"/>
      <c r="D99" s="20"/>
      <c r="E99" s="276" t="s">
        <v>316</v>
      </c>
      <c r="F99" s="276"/>
      <c r="G99" s="274" t="str">
        <f>"(£" &amp; 'Visa fees &amp; dropdowns'!$N$3 &amp; "/ year)"</f>
        <v>(£1035/ year)</v>
      </c>
      <c r="H99" s="274"/>
      <c r="I99" s="325"/>
      <c r="J99" s="326"/>
      <c r="K99" s="4"/>
    </row>
    <row r="100" spans="1:11" customFormat="1" ht="15" customHeight="1" x14ac:dyDescent="0.25">
      <c r="A100" s="20" t="s">
        <v>315</v>
      </c>
      <c r="B100" s="20"/>
      <c r="C100" s="20"/>
      <c r="D100" s="20"/>
      <c r="E100" s="233" t="str">
        <f>IFERROR(VLOOKUP($F$92,'Visa fees &amp; dropdowns'!$H$2:$L$14,IF(OR(ISNUMBER(SEARCH("ILR",$F$92)),ISNUMBER(SEARCH("British",$F$92)),ISNUMBER(SEARCH("Graduate",$F$92)),$E$94="INSIDE the UK"),2,IF($E$94="OUTSIDE the UK",4,"")),FALSE),"")</f>
        <v/>
      </c>
      <c r="F100" s="234"/>
      <c r="G100" s="233" t="str">
        <f>IFERROR(IF(OR(ISNUMBER(SEARCH("ILR",$F$92)),ISNUMBER(SEARCH("British citizen",$F$92))),0,IF($F$92="Spouse/partner of UK national or settled person",'Visa fees &amp; dropdowns'!$N$3*'Visa fees &amp; dropdowns'!$F$8,IF($F$92="UK Ancestry",'Visa fees &amp; dropdowns'!$N$3*'Visa fees &amp; dropdowns'!$F$11,IF($F$92="BN(O) - British National (Overseas) - 2 1/2 years",'Visa fees &amp; dropdowns'!$N$3*'Visa fees &amp; dropdowns'!$F$9,IF($F$92="BN(O) - British National (Overseas) - 5 years",'Visa fees &amp; dropdowns'!$N$3*'Visa fees &amp; dropdowns'!$F$10,IF($E$100&lt;&gt;"",('Visa fees &amp; dropdowns'!$N$3*$E$96)+(IF(AND(OR($E$94="INSIDE the UK",AND($E$94="OUTSIDE the UK",$E$96&gt;=1)),AND($G$96&gt;0,$G$96&lt;=6)),('Visa fees &amp; dropdowns'!$N$3/2),IF(AND($G$96&gt;6,$G$96&lt;12),'Visa fees &amp; dropdowns'!$N$3,0))),"")))))),"")</f>
        <v/>
      </c>
      <c r="H100" s="236"/>
      <c r="I100" s="325"/>
      <c r="J100" s="326"/>
      <c r="K100" s="4"/>
    </row>
    <row r="101" spans="1:11" customFormat="1" ht="15" customHeight="1" x14ac:dyDescent="0.25">
      <c r="A101" s="237" t="s">
        <v>350</v>
      </c>
      <c r="B101" s="237"/>
      <c r="C101" s="237"/>
      <c r="D101" s="237"/>
      <c r="E101" s="268"/>
      <c r="F101" s="269"/>
      <c r="G101" s="268"/>
      <c r="H101" s="272"/>
      <c r="I101" s="325"/>
      <c r="J101" s="326"/>
      <c r="K101" s="4"/>
    </row>
    <row r="102" spans="1:11" customFormat="1" x14ac:dyDescent="0.25">
      <c r="A102" s="237"/>
      <c r="B102" s="237"/>
      <c r="C102" s="237"/>
      <c r="D102" s="237"/>
      <c r="E102" s="270"/>
      <c r="F102" s="271"/>
      <c r="G102" s="270"/>
      <c r="H102" s="273"/>
      <c r="I102" s="325"/>
      <c r="J102" s="326"/>
      <c r="K102" s="4"/>
    </row>
    <row r="103" spans="1:11" customFormat="1" x14ac:dyDescent="0.25">
      <c r="A103" s="53" t="s">
        <v>825</v>
      </c>
      <c r="B103" s="20"/>
      <c r="C103" s="20"/>
      <c r="D103" s="20"/>
      <c r="E103" s="242" t="str">
        <f>IF(AND(COUNTIF($H$82:$J$89,"Partner")=0,COUNTIF($H$82:$J$89,"Child (over 18)")=0),"",IFERROR(VLOOKUP($F$92,'Visa fees &amp; dropdowns'!$H$2:$L$14,IF(OR(ISNUMBER(SEARCH("ILR",$F$92)),ISNUMBER(SEARCH("British",$F$92)),$E$94="INSIDE the UK"),2,IF($E$94="OUTSIDE the UK",4,"")),FALSE),""))</f>
        <v/>
      </c>
      <c r="F103" s="243"/>
      <c r="G103" s="242" t="str">
        <f>IF(E103="","",$G$100)</f>
        <v/>
      </c>
      <c r="H103" s="244"/>
      <c r="I103" s="325"/>
      <c r="J103" s="326"/>
      <c r="K103" s="4"/>
    </row>
    <row r="104" spans="1:11" customFormat="1" x14ac:dyDescent="0.25">
      <c r="A104" s="53" t="s">
        <v>824</v>
      </c>
      <c r="B104" s="20"/>
      <c r="C104" s="20"/>
      <c r="D104" s="20"/>
      <c r="E104" s="242" t="str">
        <f>IF(COUNTIF($H$82:$J$89,"Child (under 18)")=0,"",IFERROR(VLOOKUP($F$92,'Visa fees &amp; dropdowns'!$H$2:$L$14,IF(OR(ISNUMBER(SEARCH("ILR",$F$92)),ISNUMBER(SEARCH("British",$F$92)),$E$94="INSIDE the UK"),2,IF($E$94="OUTSIDE the UK",4,"")),FALSE),""))</f>
        <v/>
      </c>
      <c r="F104" s="243"/>
      <c r="G104" s="242" t="str">
        <f>IFERROR(IF(E104="","",$G$100*'Visa fees &amp; dropdowns'!$N$4/'Visa fees &amp; dropdowns'!$N$3),"")</f>
        <v/>
      </c>
      <c r="H104" s="244"/>
      <c r="I104" s="325"/>
      <c r="J104" s="326"/>
      <c r="K104" s="4"/>
    </row>
    <row r="105" spans="1:11" customFormat="1" ht="15.75" x14ac:dyDescent="0.25">
      <c r="A105" s="277" t="s">
        <v>826</v>
      </c>
      <c r="B105" s="277"/>
      <c r="C105" s="277"/>
      <c r="D105" s="176">
        <f>IFERROR(COUNTIF($H$82:$J$89,"Partner")+COUNTIF($H$82:$J$89,"Child (under 18)")+COUNTIF($H$82:$J$89,"Child (over 18)"),"")</f>
        <v>0</v>
      </c>
      <c r="E105" s="236">
        <f>IFERROR(((COUNTIF($H$82:$J$89,"Partner")+COUNTIF($H$82:$J$89,"Child (over 18)"))*IF($E$103="",0,$E$103))+(COUNTIF($H$82:$J$89,"Child (under 18)")*IF($E$104="",0,$E$104)),"")</f>
        <v>0</v>
      </c>
      <c r="F105" s="234"/>
      <c r="G105" s="233">
        <f>IFERROR(((COUNTIF($H$82:$J$89,"Partner")+COUNTIF($H$82:$J$89,"Child (over 18)"))*IF($G$103="",0,$G$103))+(COUNTIF($H$82:$J$89,"Child (under 18)")*IF($G$104="",0,$G$104)),"")</f>
        <v>0</v>
      </c>
      <c r="H105" s="236"/>
      <c r="I105" s="325"/>
      <c r="J105" s="326"/>
      <c r="K105" s="4"/>
    </row>
    <row r="106" spans="1:11" customFormat="1" ht="15" customHeight="1" x14ac:dyDescent="0.25">
      <c r="A106" s="20"/>
      <c r="B106" s="20"/>
      <c r="C106" s="20"/>
      <c r="D106" s="20" t="s">
        <v>319</v>
      </c>
      <c r="E106" s="204" t="str">
        <f>IFERROR(IF('Visa fees &amp; dropdowns'!$N$15=FALSE,$E$100,0)+IF($E$105&lt;&gt;"",$E$105,0),"")</f>
        <v/>
      </c>
      <c r="F106" s="206"/>
      <c r="G106" s="204" t="str">
        <f>IFERROR(IF('Visa fees &amp; dropdowns'!$N$16=FALSE,$G$100,0)+IF($G$105&lt;&gt;"",$G$105,0),"")</f>
        <v/>
      </c>
      <c r="H106" s="279"/>
      <c r="I106" s="325"/>
      <c r="J106" s="326"/>
      <c r="K106" s="4"/>
    </row>
    <row r="107" spans="1:11" customFormat="1" ht="33" customHeight="1" x14ac:dyDescent="0.25">
      <c r="A107" s="20"/>
      <c r="B107" s="20"/>
      <c r="C107" s="20"/>
      <c r="D107" s="20"/>
      <c r="E107" s="20"/>
      <c r="F107" s="20"/>
      <c r="G107" s="20"/>
      <c r="H107" s="20"/>
      <c r="I107" s="325"/>
      <c r="J107" s="326"/>
      <c r="K107" s="4"/>
    </row>
    <row r="108" spans="1:11" customFormat="1" ht="18.75" x14ac:dyDescent="0.25">
      <c r="A108" s="20"/>
      <c r="B108" s="20"/>
      <c r="C108" s="20"/>
      <c r="D108" s="54" t="s">
        <v>320</v>
      </c>
      <c r="E108" s="20"/>
      <c r="F108" s="20"/>
      <c r="G108" s="204" t="str">
        <f>IFERROR($E$106+$G$106,"")</f>
        <v/>
      </c>
      <c r="H108" s="205"/>
      <c r="I108" s="327" t="s">
        <v>874</v>
      </c>
      <c r="J108" s="328"/>
      <c r="K108" s="4"/>
    </row>
    <row r="109" spans="1:11" customFormat="1" x14ac:dyDescent="0.25">
      <c r="A109" s="20"/>
      <c r="B109" s="20"/>
      <c r="C109" s="20"/>
      <c r="D109" s="20"/>
      <c r="E109" s="20"/>
      <c r="F109" s="20"/>
      <c r="G109" s="20"/>
      <c r="H109" s="20"/>
      <c r="I109" s="329"/>
      <c r="J109" s="330"/>
      <c r="K109" s="4"/>
    </row>
    <row r="110" spans="1:11" customFormat="1" x14ac:dyDescent="0.25">
      <c r="A110" s="4"/>
      <c r="B110" s="4"/>
      <c r="C110" s="4"/>
      <c r="D110" s="4"/>
      <c r="E110" s="4"/>
      <c r="F110" s="4"/>
      <c r="G110" s="4"/>
      <c r="H110" s="4"/>
      <c r="I110" s="178"/>
      <c r="J110" s="178"/>
      <c r="K110" s="4"/>
    </row>
    <row r="111" spans="1:11" customFormat="1" x14ac:dyDescent="0.25">
      <c r="A111" s="31"/>
      <c r="B111" s="31"/>
      <c r="C111" s="31"/>
      <c r="D111" s="31"/>
      <c r="E111" s="31"/>
      <c r="F111" s="31"/>
      <c r="G111" s="31"/>
      <c r="H111" s="31"/>
      <c r="I111" s="31"/>
      <c r="J111" s="31"/>
      <c r="K111" s="4"/>
    </row>
    <row r="112" spans="1:11" customFormat="1" x14ac:dyDescent="0.25">
      <c r="A112" s="203" t="str">
        <f>"Maximum loan allowed is £" &amp; 'Visa fees &amp; dropdowns'!$N$7 &amp; ", but the loan request can be for less than the total fees."</f>
        <v>Maximum loan allowed is £8500, but the loan request can be for less than the total fees.</v>
      </c>
      <c r="B112" s="203"/>
      <c r="C112" s="203"/>
      <c r="D112" s="203"/>
      <c r="E112" s="203"/>
      <c r="F112" s="203"/>
      <c r="G112" s="203"/>
      <c r="H112" s="203"/>
      <c r="I112" s="203"/>
      <c r="J112" s="203"/>
      <c r="K112" s="4"/>
    </row>
    <row r="113" spans="1:11" customFormat="1" ht="15.75" thickBot="1" x14ac:dyDescent="0.3">
      <c r="A113" s="4"/>
      <c r="B113" s="4"/>
      <c r="C113" s="4"/>
      <c r="D113" s="4"/>
      <c r="E113" s="4"/>
      <c r="F113" s="4"/>
      <c r="G113" s="4"/>
      <c r="H113" s="4"/>
      <c r="I113" s="47"/>
      <c r="J113" s="47"/>
      <c r="K113" s="4"/>
    </row>
    <row r="114" spans="1:11" customFormat="1" ht="21.75" thickBot="1" x14ac:dyDescent="0.35">
      <c r="A114" s="4"/>
      <c r="B114" s="4"/>
      <c r="C114" s="4"/>
      <c r="D114" s="4"/>
      <c r="E114" s="4"/>
      <c r="F114" s="4"/>
      <c r="G114" s="48" t="s">
        <v>321</v>
      </c>
      <c r="H114" s="340"/>
      <c r="I114" s="341"/>
      <c r="J114" s="47"/>
      <c r="K114" s="4"/>
    </row>
    <row r="115" spans="1:11" customFormat="1" ht="15" customHeight="1" x14ac:dyDescent="0.3">
      <c r="A115" s="4"/>
      <c r="B115" s="4"/>
      <c r="C115" s="4"/>
      <c r="D115" s="4"/>
      <c r="E115" s="4"/>
      <c r="F115" s="4"/>
      <c r="G115" s="48"/>
      <c r="H115" s="55"/>
      <c r="I115" s="59" t="str">
        <f>IFERROR(IF($H$114&gt;'Visa fees &amp; dropdowns'!$N$7,"Maximum loan allowed is £" &amp; 'Visa fees &amp; dropdowns'!$N$7,IF(OR($H$114&gt;$G$108,AND($G$108="",$H$114&lt;&gt;"")),"Loan can only cover listed fees","")),"")</f>
        <v/>
      </c>
      <c r="J115" s="47"/>
      <c r="K115" s="4"/>
    </row>
    <row r="116" spans="1:11" customFormat="1" ht="15" customHeight="1" x14ac:dyDescent="0.25">
      <c r="A116" s="342" t="s">
        <v>376</v>
      </c>
      <c r="B116" s="342"/>
      <c r="C116" s="342"/>
      <c r="D116" s="342"/>
      <c r="E116" s="342"/>
      <c r="F116" s="342"/>
      <c r="G116" s="342"/>
      <c r="H116" s="342"/>
      <c r="I116" s="342"/>
      <c r="J116" s="342"/>
      <c r="K116" s="4"/>
    </row>
    <row r="117" spans="1:11" customFormat="1" ht="21" customHeight="1" x14ac:dyDescent="0.25">
      <c r="A117" s="202" t="s">
        <v>322</v>
      </c>
      <c r="B117" s="202"/>
      <c r="C117" s="202"/>
      <c r="D117" s="202"/>
      <c r="E117" s="278" t="str">
        <f>IF(ISNUMBER($I$119),IF(AND($I$119&lt;&gt;"",OR(LEN($I$119)&lt;&gt;7,ISNUMBER(I119)=FALSE)),"Personnel/ Payroll Number should be 7 numbers '1234567'",""),"")</f>
        <v/>
      </c>
      <c r="F117" s="278"/>
      <c r="G117" s="278"/>
      <c r="H117" s="278"/>
      <c r="I117" s="278"/>
      <c r="J117" s="278"/>
      <c r="K117" s="4"/>
    </row>
    <row r="118" spans="1:11" customFormat="1" ht="7.5" customHeight="1" x14ac:dyDescent="0.25">
      <c r="A118" s="4"/>
      <c r="B118" s="4"/>
      <c r="C118" s="4"/>
      <c r="D118" s="4"/>
      <c r="E118" s="17"/>
      <c r="F118" s="4"/>
      <c r="G118" s="4"/>
      <c r="H118" s="4"/>
      <c r="I118" s="4"/>
      <c r="J118" s="4"/>
      <c r="K118" s="4"/>
    </row>
    <row r="119" spans="1:11" customFormat="1" ht="13.5" customHeight="1" x14ac:dyDescent="0.25">
      <c r="A119" s="210" t="s">
        <v>829</v>
      </c>
      <c r="B119" s="210"/>
      <c r="C119" s="210"/>
      <c r="D119" s="210"/>
      <c r="E119" s="210"/>
      <c r="F119" s="210"/>
      <c r="G119" s="210"/>
      <c r="H119" s="211"/>
      <c r="I119" s="309"/>
      <c r="J119" s="310"/>
      <c r="K119" s="4"/>
    </row>
    <row r="120" spans="1:11" customFormat="1" ht="17.25" customHeight="1" x14ac:dyDescent="0.25">
      <c r="A120" s="57" t="s">
        <v>357</v>
      </c>
      <c r="B120" s="4"/>
      <c r="C120" s="31"/>
      <c r="D120" s="31"/>
      <c r="E120" s="4"/>
      <c r="F120" s="4"/>
      <c r="G120" s="4"/>
      <c r="H120" s="4"/>
      <c r="I120" s="31"/>
      <c r="J120" s="31"/>
      <c r="K120" s="4"/>
    </row>
    <row r="121" spans="1:11" customFormat="1" ht="15" customHeight="1" x14ac:dyDescent="0.25">
      <c r="A121" s="31"/>
      <c r="B121" s="79"/>
      <c r="C121" s="79"/>
      <c r="D121" s="79"/>
      <c r="E121" s="79"/>
      <c r="F121" s="79"/>
      <c r="G121" s="79"/>
      <c r="H121" s="79"/>
      <c r="I121" s="79"/>
      <c r="J121" s="79"/>
      <c r="K121" s="79"/>
    </row>
    <row r="122" spans="1:11" customFormat="1" x14ac:dyDescent="0.25">
      <c r="A122" s="57" t="s">
        <v>378</v>
      </c>
      <c r="B122" s="79"/>
      <c r="C122" s="79"/>
      <c r="D122" s="79"/>
      <c r="E122" s="79"/>
      <c r="F122" s="79"/>
      <c r="G122" s="79"/>
      <c r="H122" s="57"/>
      <c r="I122" s="79"/>
      <c r="J122" s="79"/>
      <c r="K122" s="79"/>
    </row>
    <row r="123" spans="1:11" customFormat="1" x14ac:dyDescent="0.25">
      <c r="A123" s="57"/>
      <c r="B123" s="79"/>
      <c r="C123" s="79"/>
      <c r="D123" s="79"/>
      <c r="E123" s="79"/>
      <c r="F123" s="79"/>
      <c r="G123" s="79"/>
      <c r="H123" s="79"/>
      <c r="I123" s="79"/>
      <c r="J123" s="79"/>
      <c r="K123" s="79"/>
    </row>
    <row r="124" spans="1:11" customFormat="1" ht="15" customHeight="1" x14ac:dyDescent="0.25">
      <c r="A124" s="57"/>
      <c r="B124" s="31"/>
      <c r="C124" s="31"/>
      <c r="D124" s="114" t="s">
        <v>767</v>
      </c>
      <c r="E124" s="31"/>
      <c r="F124" s="116"/>
      <c r="G124" s="115" t="s">
        <v>766</v>
      </c>
      <c r="H124" s="116"/>
      <c r="I124" s="116"/>
      <c r="J124" s="116"/>
      <c r="K124" s="116"/>
    </row>
    <row r="125" spans="1:11" customFormat="1" x14ac:dyDescent="0.25">
      <c r="A125" s="79"/>
      <c r="B125" s="79"/>
      <c r="C125" s="79"/>
      <c r="D125" s="79"/>
      <c r="E125" s="79"/>
      <c r="F125" s="79"/>
      <c r="G125" s="79"/>
      <c r="H125" s="79"/>
      <c r="I125" s="79"/>
      <c r="J125" s="79"/>
      <c r="K125" s="79"/>
    </row>
    <row r="126" spans="1:11" customFormat="1" x14ac:dyDescent="0.25">
      <c r="A126" s="4"/>
      <c r="B126" s="4"/>
      <c r="C126" s="25" t="s">
        <v>323</v>
      </c>
      <c r="D126" s="280"/>
      <c r="E126" s="281"/>
      <c r="F126" s="281"/>
      <c r="G126" s="281"/>
      <c r="H126" s="281"/>
      <c r="I126" s="281"/>
      <c r="J126" s="282"/>
      <c r="K126" s="4"/>
    </row>
    <row r="127" spans="1:11" customFormat="1" x14ac:dyDescent="0.25">
      <c r="A127" s="66" t="s">
        <v>324</v>
      </c>
      <c r="B127" s="4"/>
      <c r="C127" s="113" t="s">
        <v>761</v>
      </c>
      <c r="D127" s="311"/>
      <c r="E127" s="312"/>
      <c r="F127" s="312"/>
      <c r="G127" s="312"/>
      <c r="H127" s="312"/>
      <c r="I127" s="312"/>
      <c r="J127" s="313"/>
      <c r="K127" s="4"/>
    </row>
    <row r="128" spans="1:11" customFormat="1" x14ac:dyDescent="0.25">
      <c r="A128" s="4"/>
      <c r="B128" s="4"/>
      <c r="C128" s="113" t="s">
        <v>762</v>
      </c>
      <c r="D128" s="314"/>
      <c r="E128" s="315"/>
      <c r="F128" s="315"/>
      <c r="G128" s="315"/>
      <c r="H128" s="315"/>
      <c r="I128" s="315"/>
      <c r="J128" s="316"/>
      <c r="K128" s="4"/>
    </row>
    <row r="129" spans="1:11" customFormat="1" x14ac:dyDescent="0.25">
      <c r="A129" s="4"/>
      <c r="B129" s="4"/>
      <c r="C129" s="113" t="s">
        <v>763</v>
      </c>
      <c r="D129" s="314"/>
      <c r="E129" s="315"/>
      <c r="F129" s="315"/>
      <c r="G129" s="315"/>
      <c r="H129" s="315"/>
      <c r="I129" s="315"/>
      <c r="J129" s="316"/>
      <c r="K129" s="4"/>
    </row>
    <row r="130" spans="1:11" customFormat="1" x14ac:dyDescent="0.25">
      <c r="A130" s="4"/>
      <c r="B130" s="4"/>
      <c r="C130" s="113" t="s">
        <v>759</v>
      </c>
      <c r="D130" s="314"/>
      <c r="E130" s="315"/>
      <c r="F130" s="315"/>
      <c r="G130" s="315"/>
      <c r="H130" s="315"/>
      <c r="I130" s="315"/>
      <c r="J130" s="316"/>
      <c r="K130" s="4"/>
    </row>
    <row r="131" spans="1:11" customFormat="1" x14ac:dyDescent="0.25">
      <c r="A131" s="4"/>
      <c r="B131" s="4"/>
      <c r="C131" s="113" t="s">
        <v>760</v>
      </c>
      <c r="D131" s="317"/>
      <c r="E131" s="318"/>
      <c r="F131" s="318"/>
      <c r="G131" s="318"/>
      <c r="H131" s="318"/>
      <c r="I131" s="318"/>
      <c r="J131" s="319"/>
      <c r="K131" s="4"/>
    </row>
    <row r="132" spans="1:11" customFormat="1" x14ac:dyDescent="0.25">
      <c r="A132" s="4"/>
      <c r="B132" s="4"/>
      <c r="C132" s="25" t="s">
        <v>325</v>
      </c>
      <c r="D132" s="320"/>
      <c r="E132" s="321"/>
      <c r="F132" s="321"/>
      <c r="G132" s="321"/>
      <c r="H132" s="321"/>
      <c r="I132" s="321"/>
      <c r="J132" s="322"/>
      <c r="K132" s="4"/>
    </row>
    <row r="133" spans="1:11" customFormat="1" x14ac:dyDescent="0.25">
      <c r="A133" s="4"/>
      <c r="B133" s="4"/>
      <c r="C133" s="25" t="s">
        <v>764</v>
      </c>
      <c r="D133" s="320"/>
      <c r="E133" s="321"/>
      <c r="F133" s="321"/>
      <c r="G133" s="321"/>
      <c r="H133" s="321"/>
      <c r="I133" s="321"/>
      <c r="J133" s="322"/>
      <c r="K133" s="4"/>
    </row>
    <row r="134" spans="1:11" customFormat="1" x14ac:dyDescent="0.25">
      <c r="A134" s="4"/>
      <c r="B134" s="4"/>
      <c r="C134" s="25" t="s">
        <v>326</v>
      </c>
      <c r="D134" s="320"/>
      <c r="E134" s="321"/>
      <c r="F134" s="321"/>
      <c r="G134" s="321"/>
      <c r="H134" s="321"/>
      <c r="I134" s="321"/>
      <c r="J134" s="322"/>
      <c r="K134" s="4"/>
    </row>
    <row r="135" spans="1:11" customFormat="1" x14ac:dyDescent="0.25">
      <c r="A135" s="4"/>
      <c r="B135" s="4"/>
      <c r="C135" s="25" t="s">
        <v>765</v>
      </c>
      <c r="D135" s="320"/>
      <c r="E135" s="321"/>
      <c r="F135" s="321"/>
      <c r="G135" s="321"/>
      <c r="H135" s="321"/>
      <c r="I135" s="321"/>
      <c r="J135" s="322"/>
      <c r="K135" s="4"/>
    </row>
    <row r="136" spans="1:11" customFormat="1" x14ac:dyDescent="0.25">
      <c r="A136" s="70"/>
      <c r="B136" s="70"/>
      <c r="C136" s="73"/>
      <c r="D136" s="148"/>
      <c r="E136" s="148"/>
      <c r="F136" s="148"/>
      <c r="G136" s="148"/>
      <c r="H136" s="148"/>
      <c r="I136" s="148"/>
      <c r="J136" s="148"/>
      <c r="K136" s="70"/>
    </row>
    <row r="137" spans="1:11" customFormat="1" x14ac:dyDescent="0.25">
      <c r="A137" s="343" t="s">
        <v>873</v>
      </c>
      <c r="B137" s="343"/>
      <c r="C137" s="343"/>
      <c r="D137" s="343"/>
      <c r="E137" s="343"/>
      <c r="F137" s="343"/>
      <c r="G137" s="343"/>
      <c r="H137" s="343"/>
      <c r="I137" s="343"/>
      <c r="J137" s="343"/>
      <c r="K137" s="343"/>
    </row>
    <row r="138" spans="1:11" customFormat="1" x14ac:dyDescent="0.25">
      <c r="A138" s="343"/>
      <c r="B138" s="343"/>
      <c r="C138" s="343"/>
      <c r="D138" s="343"/>
      <c r="E138" s="343"/>
      <c r="F138" s="343"/>
      <c r="G138" s="343"/>
      <c r="H138" s="343"/>
      <c r="I138" s="343"/>
      <c r="J138" s="343"/>
      <c r="K138" s="343"/>
    </row>
    <row r="139" spans="1:11" customFormat="1" x14ac:dyDescent="0.25">
      <c r="A139" s="177"/>
      <c r="B139" s="177"/>
      <c r="C139" s="177"/>
      <c r="D139" s="177"/>
      <c r="E139" s="177"/>
      <c r="F139" s="177"/>
      <c r="G139" s="177"/>
      <c r="H139" s="177"/>
      <c r="I139" s="177"/>
      <c r="J139" s="177"/>
      <c r="K139" s="177"/>
    </row>
    <row r="140" spans="1:11" customFormat="1" ht="23.25" customHeight="1" x14ac:dyDescent="0.25">
      <c r="A140" s="202" t="s">
        <v>327</v>
      </c>
      <c r="B140" s="202"/>
      <c r="C140" s="202"/>
      <c r="D140" s="202"/>
      <c r="E140" s="202"/>
      <c r="F140" s="202"/>
      <c r="G140" s="202"/>
      <c r="H140" s="202"/>
      <c r="I140" s="202"/>
      <c r="J140" s="202"/>
      <c r="K140" s="4"/>
    </row>
    <row r="141" spans="1:11" customFormat="1" x14ac:dyDescent="0.25">
      <c r="A141" s="31" t="s">
        <v>807</v>
      </c>
      <c r="B141" s="4"/>
      <c r="C141" s="4"/>
      <c r="D141" s="4"/>
      <c r="E141" s="4"/>
      <c r="F141" s="4"/>
      <c r="G141" s="4"/>
      <c r="H141" s="4"/>
      <c r="I141" s="290"/>
      <c r="J141" s="291"/>
      <c r="K141" s="4"/>
    </row>
    <row r="142" spans="1:11" customFormat="1" x14ac:dyDescent="0.25">
      <c r="A142" s="31"/>
      <c r="B142" s="4"/>
      <c r="C142" s="4"/>
      <c r="D142" s="4"/>
      <c r="E142" s="4"/>
      <c r="F142" s="4"/>
      <c r="G142" s="4"/>
      <c r="H142" s="4"/>
      <c r="I142" s="162"/>
      <c r="J142" s="162"/>
      <c r="K142" s="4"/>
    </row>
    <row r="143" spans="1:11" customFormat="1" x14ac:dyDescent="0.25">
      <c r="A143" s="4" t="s">
        <v>808</v>
      </c>
      <c r="B143" s="4"/>
      <c r="C143" s="4"/>
      <c r="D143" s="4"/>
      <c r="E143" s="4"/>
      <c r="F143" s="4"/>
      <c r="G143" s="4"/>
      <c r="H143" s="4"/>
      <c r="I143" s="290"/>
      <c r="J143" s="291"/>
      <c r="K143" s="4"/>
    </row>
    <row r="144" spans="1:11" customFormat="1" x14ac:dyDescent="0.25">
      <c r="A144" s="4"/>
      <c r="B144" s="4"/>
      <c r="C144" s="4"/>
      <c r="D144" s="4"/>
      <c r="E144" s="4"/>
      <c r="F144" s="4"/>
      <c r="G144" s="4"/>
      <c r="H144" s="4"/>
      <c r="I144" s="4"/>
      <c r="J144" s="4"/>
      <c r="K144" s="4"/>
    </row>
    <row r="145" spans="1:11" customFormat="1" x14ac:dyDescent="0.25">
      <c r="A145" s="199" t="s">
        <v>328</v>
      </c>
      <c r="B145" s="199"/>
      <c r="C145" s="199"/>
      <c r="D145" s="199"/>
      <c r="E145" s="199"/>
      <c r="F145" s="199"/>
      <c r="G145" s="199"/>
      <c r="H145" s="199"/>
      <c r="I145" s="199"/>
      <c r="J145" s="199"/>
      <c r="K145" s="4"/>
    </row>
    <row r="146" spans="1:11" customFormat="1" x14ac:dyDescent="0.25">
      <c r="A146" s="199"/>
      <c r="B146" s="199"/>
      <c r="C146" s="199"/>
      <c r="D146" s="199"/>
      <c r="E146" s="199"/>
      <c r="F146" s="199"/>
      <c r="G146" s="199"/>
      <c r="H146" s="199"/>
      <c r="I146" s="199"/>
      <c r="J146" s="199"/>
      <c r="K146" s="4"/>
    </row>
    <row r="147" spans="1:11" customFormat="1" x14ac:dyDescent="0.25">
      <c r="A147" s="199"/>
      <c r="B147" s="199"/>
      <c r="C147" s="199"/>
      <c r="D147" s="199"/>
      <c r="E147" s="199"/>
      <c r="F147" s="199"/>
      <c r="G147" s="199"/>
      <c r="H147" s="199"/>
      <c r="I147" s="199"/>
      <c r="J147" s="199"/>
      <c r="K147" s="4"/>
    </row>
    <row r="148" spans="1:11" customFormat="1" x14ac:dyDescent="0.25">
      <c r="A148" s="64"/>
      <c r="B148" s="64"/>
      <c r="C148" s="64"/>
      <c r="D148" s="64"/>
      <c r="E148" s="64"/>
      <c r="F148" s="64"/>
      <c r="G148" s="64"/>
      <c r="H148" s="64"/>
      <c r="I148" s="64"/>
      <c r="J148" s="64"/>
      <c r="K148" s="4"/>
    </row>
    <row r="149" spans="1:11" customFormat="1" ht="15" customHeight="1" x14ac:dyDescent="0.25">
      <c r="A149" s="199" t="s">
        <v>816</v>
      </c>
      <c r="B149" s="199"/>
      <c r="C149" s="199"/>
      <c r="D149" s="199"/>
      <c r="E149" s="199"/>
      <c r="F149" s="199"/>
      <c r="G149" s="199"/>
      <c r="H149" s="199"/>
      <c r="I149" s="292"/>
      <c r="J149" s="293"/>
      <c r="K149" s="4"/>
    </row>
    <row r="150" spans="1:11" customFormat="1" x14ac:dyDescent="0.25">
      <c r="A150" s="199"/>
      <c r="B150" s="199"/>
      <c r="C150" s="199"/>
      <c r="D150" s="199"/>
      <c r="E150" s="199"/>
      <c r="F150" s="199"/>
      <c r="G150" s="199"/>
      <c r="H150" s="199"/>
      <c r="I150" s="50"/>
      <c r="J150" s="50"/>
      <c r="K150" s="4"/>
    </row>
    <row r="151" spans="1:11" customFormat="1" x14ac:dyDescent="0.25">
      <c r="A151" s="63"/>
      <c r="B151" s="63"/>
      <c r="C151" s="63"/>
      <c r="D151" s="63"/>
      <c r="E151" s="63"/>
      <c r="F151" s="63"/>
      <c r="G151" s="63"/>
      <c r="H151" s="63"/>
      <c r="I151" s="50"/>
      <c r="J151" s="50"/>
      <c r="K151" s="4"/>
    </row>
    <row r="152" spans="1:11" customFormat="1" ht="15" customHeight="1" x14ac:dyDescent="0.25">
      <c r="A152" s="4"/>
      <c r="B152" s="297" t="s">
        <v>356</v>
      </c>
      <c r="C152" s="297"/>
      <c r="D152" s="297"/>
      <c r="E152" s="297"/>
      <c r="F152" s="297"/>
      <c r="G152" s="297"/>
      <c r="H152" s="297"/>
      <c r="I152" s="297"/>
      <c r="J152" s="297"/>
      <c r="K152" s="69"/>
    </row>
    <row r="153" spans="1:11" customFormat="1" ht="15" customHeight="1" x14ac:dyDescent="0.25">
      <c r="A153" s="286">
        <f>IF('Visa fees &amp; dropdowns'!$N$20=TRUE,10,0)</f>
        <v>0</v>
      </c>
      <c r="B153" s="297"/>
      <c r="C153" s="297"/>
      <c r="D153" s="297"/>
      <c r="E153" s="297"/>
      <c r="F153" s="297"/>
      <c r="G153" s="297"/>
      <c r="H153" s="297"/>
      <c r="I153" s="297"/>
      <c r="J153" s="297"/>
      <c r="K153" s="69"/>
    </row>
    <row r="154" spans="1:11" customFormat="1" ht="15" customHeight="1" x14ac:dyDescent="0.25">
      <c r="A154" s="286"/>
      <c r="B154" s="297"/>
      <c r="C154" s="297"/>
      <c r="D154" s="297"/>
      <c r="E154" s="297"/>
      <c r="F154" s="297"/>
      <c r="G154" s="297"/>
      <c r="H154" s="297"/>
      <c r="I154" s="297"/>
      <c r="J154" s="297"/>
      <c r="K154" s="69"/>
    </row>
    <row r="155" spans="1:11" customFormat="1" ht="15" customHeight="1" x14ac:dyDescent="0.25">
      <c r="A155" s="63"/>
      <c r="B155" s="297"/>
      <c r="C155" s="297"/>
      <c r="D155" s="297"/>
      <c r="E155" s="297"/>
      <c r="F155" s="297"/>
      <c r="G155" s="297"/>
      <c r="H155" s="297"/>
      <c r="I155" s="297"/>
      <c r="J155" s="297"/>
      <c r="K155" s="69"/>
    </row>
    <row r="156" spans="1:11" customFormat="1" ht="15" customHeight="1" x14ac:dyDescent="0.25">
      <c r="A156" s="63"/>
      <c r="B156" s="297"/>
      <c r="C156" s="297"/>
      <c r="D156" s="297"/>
      <c r="E156" s="297"/>
      <c r="F156" s="297"/>
      <c r="G156" s="297"/>
      <c r="H156" s="297"/>
      <c r="I156" s="297"/>
      <c r="J156" s="297"/>
      <c r="K156" s="69"/>
    </row>
    <row r="157" spans="1:11" customFormat="1" ht="15" customHeight="1" x14ac:dyDescent="0.25">
      <c r="A157" s="64"/>
      <c r="B157" s="68"/>
      <c r="C157" s="68"/>
      <c r="D157" s="68"/>
      <c r="E157" s="68"/>
      <c r="F157" s="68"/>
      <c r="G157" s="68"/>
      <c r="H157" s="68"/>
      <c r="I157" s="68"/>
      <c r="J157" s="68"/>
      <c r="K157" s="69"/>
    </row>
    <row r="158" spans="1:11" customFormat="1" x14ac:dyDescent="0.25">
      <c r="A158" s="287" t="s">
        <v>344</v>
      </c>
      <c r="B158" s="287"/>
      <c r="C158" s="287"/>
      <c r="D158" s="287"/>
      <c r="E158" s="287"/>
      <c r="F158" s="287"/>
      <c r="G158" s="287"/>
      <c r="H158" s="287"/>
      <c r="I158" s="287"/>
      <c r="J158" s="287"/>
      <c r="K158" s="4"/>
    </row>
    <row r="159" spans="1:11" customFormat="1" x14ac:dyDescent="0.25">
      <c r="A159" s="287"/>
      <c r="B159" s="287"/>
      <c r="C159" s="287"/>
      <c r="D159" s="287"/>
      <c r="E159" s="287"/>
      <c r="F159" s="287"/>
      <c r="G159" s="287"/>
      <c r="H159" s="287"/>
      <c r="I159" s="287"/>
      <c r="J159" s="287"/>
      <c r="K159" s="4"/>
    </row>
    <row r="160" spans="1:11" customFormat="1" x14ac:dyDescent="0.25">
      <c r="A160" s="63"/>
      <c r="B160" s="63"/>
      <c r="C160" s="63"/>
      <c r="D160" s="63"/>
      <c r="E160" s="63"/>
      <c r="F160" s="63"/>
      <c r="G160" s="63"/>
      <c r="H160" s="63"/>
      <c r="I160" s="63"/>
      <c r="J160" s="63"/>
      <c r="K160" s="4"/>
    </row>
    <row r="161" spans="1:11" customFormat="1" ht="15.75" customHeight="1" x14ac:dyDescent="0.25">
      <c r="A161" s="307" t="s">
        <v>359</v>
      </c>
      <c r="B161" s="307"/>
      <c r="C161" s="307"/>
      <c r="D161" s="307"/>
      <c r="E161" s="308"/>
      <c r="F161" s="298"/>
      <c r="G161" s="299"/>
      <c r="H161" s="299"/>
      <c r="I161" s="299"/>
      <c r="J161" s="300"/>
      <c r="K161" s="4"/>
    </row>
    <row r="162" spans="1:11" customFormat="1" ht="15.75" customHeight="1" x14ac:dyDescent="0.25">
      <c r="A162" s="307"/>
      <c r="B162" s="307"/>
      <c r="C162" s="307"/>
      <c r="D162" s="307"/>
      <c r="E162" s="308"/>
      <c r="F162" s="301"/>
      <c r="G162" s="302"/>
      <c r="H162" s="302"/>
      <c r="I162" s="302"/>
      <c r="J162" s="303"/>
      <c r="K162" s="4"/>
    </row>
    <row r="163" spans="1:11" customFormat="1" ht="15.75" customHeight="1" x14ac:dyDescent="0.25">
      <c r="A163" s="307"/>
      <c r="B163" s="307"/>
      <c r="C163" s="307"/>
      <c r="D163" s="307"/>
      <c r="E163" s="308"/>
      <c r="F163" s="304"/>
      <c r="G163" s="305"/>
      <c r="H163" s="305"/>
      <c r="I163" s="305"/>
      <c r="J163" s="306"/>
      <c r="K163" s="4"/>
    </row>
    <row r="164" spans="1:11" customFormat="1" x14ac:dyDescent="0.25">
      <c r="A164" s="70"/>
      <c r="B164" s="70"/>
      <c r="C164" s="71"/>
      <c r="D164" s="72"/>
      <c r="E164" s="73" t="s">
        <v>330</v>
      </c>
      <c r="F164" s="344"/>
      <c r="G164" s="345"/>
      <c r="H164" s="345"/>
      <c r="I164" s="345"/>
      <c r="J164" s="346"/>
      <c r="K164" s="4"/>
    </row>
    <row r="165" spans="1:11" customFormat="1" x14ac:dyDescent="0.25">
      <c r="A165" s="70"/>
      <c r="B165" s="70"/>
      <c r="C165" s="71"/>
      <c r="D165" s="74"/>
      <c r="E165" s="73" t="s">
        <v>337</v>
      </c>
      <c r="F165" s="283"/>
      <c r="G165" s="284"/>
      <c r="H165" s="284"/>
      <c r="I165" s="284"/>
      <c r="J165" s="285"/>
      <c r="K165" s="4"/>
    </row>
    <row r="166" spans="1:11" customFormat="1" ht="18" customHeight="1" x14ac:dyDescent="0.25">
      <c r="A166" s="288" t="s">
        <v>345</v>
      </c>
      <c r="B166" s="288"/>
      <c r="C166" s="288"/>
      <c r="D166" s="288"/>
      <c r="E166" s="288"/>
      <c r="F166" s="288"/>
      <c r="G166" s="288"/>
      <c r="H166" s="288"/>
      <c r="I166" s="288"/>
      <c r="J166" s="288"/>
      <c r="K166" s="4"/>
    </row>
    <row r="167" spans="1:11" customFormat="1" x14ac:dyDescent="0.25">
      <c r="A167" s="288"/>
      <c r="B167" s="288"/>
      <c r="C167" s="288"/>
      <c r="D167" s="288"/>
      <c r="E167" s="288"/>
      <c r="F167" s="288"/>
      <c r="G167" s="288"/>
      <c r="H167" s="288"/>
      <c r="I167" s="288"/>
      <c r="J167" s="288"/>
      <c r="K167" s="4"/>
    </row>
    <row r="168" spans="1:11" customFormat="1" ht="15.75" thickBot="1" x14ac:dyDescent="0.3">
      <c r="A168" s="288"/>
      <c r="B168" s="288"/>
      <c r="C168" s="288"/>
      <c r="D168" s="288"/>
      <c r="E168" s="288"/>
      <c r="F168" s="288"/>
      <c r="G168" s="288"/>
      <c r="H168" s="288"/>
      <c r="I168" s="288"/>
      <c r="J168" s="288"/>
      <c r="K168" s="4"/>
    </row>
    <row r="169" spans="1:11" customFormat="1" ht="15.75" thickBot="1" x14ac:dyDescent="0.3">
      <c r="A169" s="296" t="str">
        <f>IF(H169="","Please complete confirmation above!","")</f>
        <v>Please complete confirmation above!</v>
      </c>
      <c r="B169" s="296"/>
      <c r="C169" s="296"/>
      <c r="D169" s="296"/>
      <c r="E169" s="294" t="s">
        <v>387</v>
      </c>
      <c r="F169" s="294"/>
      <c r="G169" s="295"/>
      <c r="H169" s="101" t="str">
        <f>IFERROR(IF(OR(AND(OR($E$96="",$E$96="- select -"),OR($G$96="",$G$96="- select -"),ISNUMBER(SEARCH("Tier",$F$92))),$F$165=""),"",MIN(IF(AND($E$96&lt;&gt;"",$E$96&lt;&gt;"- select -"),($E$96*12)+G96,'Visa fees &amp; dropdowns'!$N$10),IF(AND($I$141&lt;&gt;"",$F$165&lt;&gt;""),DATEDIF($F$165,$I$141,"M")-1,'Visa fees &amp; dropdowns'!$N$10),IF(AND($I$143&lt;&gt;"",$F$165&lt;&gt;""),DATEDIF($F$165,$I$143,"M")-1,'Visa fees &amp; dropdowns'!$N$10),IF($I$149&lt;&gt;"",$I$149,'Visa fees &amp; dropdowns'!$N$10))),"")</f>
        <v/>
      </c>
      <c r="I169" s="168" t="s">
        <v>307</v>
      </c>
      <c r="J169" s="50"/>
      <c r="K169" s="4"/>
    </row>
    <row r="170" spans="1:11" customFormat="1" x14ac:dyDescent="0.25">
      <c r="A170" s="167"/>
      <c r="B170" s="169"/>
      <c r="C170" s="31"/>
      <c r="D170" s="31"/>
      <c r="E170" s="31"/>
      <c r="F170" s="31"/>
      <c r="G170" s="31"/>
      <c r="H170" s="31"/>
      <c r="I170" s="31"/>
      <c r="J170" s="31"/>
      <c r="K170" s="4"/>
    </row>
    <row r="171" spans="1:11" s="77" customFormat="1" ht="18.75" customHeight="1" x14ac:dyDescent="0.3">
      <c r="A171" s="289" t="s">
        <v>331</v>
      </c>
      <c r="B171" s="289"/>
      <c r="C171" s="289"/>
      <c r="D171" s="289"/>
      <c r="E171" s="289"/>
      <c r="F171" s="289"/>
      <c r="G171" s="289"/>
      <c r="H171" s="289"/>
      <c r="I171" s="289"/>
      <c r="J171" s="289"/>
      <c r="K171" s="76"/>
    </row>
    <row r="172" spans="1:11" s="77" customFormat="1" ht="13.5" customHeight="1" x14ac:dyDescent="0.3">
      <c r="A172" s="159"/>
      <c r="B172" s="75"/>
      <c r="C172" s="75"/>
      <c r="D172" s="75"/>
      <c r="E172" s="75"/>
      <c r="F172" s="75"/>
      <c r="G172" s="75"/>
      <c r="H172" s="75"/>
      <c r="I172" s="75"/>
      <c r="J172" s="75"/>
      <c r="K172" s="76"/>
    </row>
    <row r="173" spans="1:11" s="46" customFormat="1" ht="18" customHeight="1" x14ac:dyDescent="0.25">
      <c r="A173" s="57" t="s">
        <v>346</v>
      </c>
      <c r="B173" s="58"/>
      <c r="C173" s="58"/>
      <c r="D173" s="58"/>
      <c r="E173" s="58"/>
      <c r="F173" s="58"/>
      <c r="G173" s="58"/>
      <c r="H173" s="58"/>
      <c r="I173" s="58"/>
      <c r="J173" s="58"/>
      <c r="K173" s="58"/>
    </row>
    <row r="174" spans="1:11" customFormat="1" x14ac:dyDescent="0.25">
      <c r="A174" s="22">
        <v>1</v>
      </c>
      <c r="B174" s="51" t="s">
        <v>333</v>
      </c>
      <c r="C174" s="4"/>
      <c r="D174" s="4"/>
      <c r="E174" s="4"/>
      <c r="F174" s="4"/>
      <c r="G174" s="4"/>
      <c r="H174" s="4"/>
      <c r="I174" s="4"/>
      <c r="J174" s="4"/>
      <c r="K174" s="4"/>
    </row>
    <row r="175" spans="1:11" customFormat="1" x14ac:dyDescent="0.25">
      <c r="A175" s="22">
        <v>2</v>
      </c>
      <c r="B175" s="19" t="s">
        <v>334</v>
      </c>
      <c r="C175" s="4"/>
      <c r="D175" s="4"/>
      <c r="E175" s="4"/>
      <c r="F175" s="4"/>
      <c r="G175" s="4"/>
      <c r="H175" s="4"/>
      <c r="I175" s="4"/>
      <c r="J175" s="4"/>
      <c r="K175" s="4"/>
    </row>
    <row r="176" spans="1:11" customFormat="1" x14ac:dyDescent="0.25">
      <c r="A176" s="22">
        <v>3</v>
      </c>
      <c r="B176" s="51" t="s">
        <v>335</v>
      </c>
      <c r="C176" s="4"/>
      <c r="D176" s="4"/>
      <c r="E176" s="4"/>
      <c r="F176" s="4"/>
      <c r="G176" s="4"/>
      <c r="H176" s="4"/>
      <c r="I176" s="4"/>
      <c r="J176" s="4"/>
      <c r="K176" s="4"/>
    </row>
    <row r="177" spans="1:11" customFormat="1" ht="12" customHeight="1" x14ac:dyDescent="0.25">
      <c r="A177" s="4"/>
      <c r="B177" s="4"/>
      <c r="C177" s="4"/>
      <c r="D177" s="4"/>
      <c r="E177" s="4"/>
      <c r="F177" s="4"/>
      <c r="G177" s="4"/>
      <c r="H177" s="4"/>
      <c r="I177" s="4"/>
      <c r="J177" s="4"/>
      <c r="K177" s="4"/>
    </row>
    <row r="178" spans="1:11" customFormat="1" ht="20.25" customHeight="1" x14ac:dyDescent="0.25">
      <c r="A178" s="78" t="s">
        <v>360</v>
      </c>
      <c r="B178" s="4"/>
      <c r="C178" s="4"/>
      <c r="D178" s="4"/>
      <c r="E178" s="4"/>
      <c r="F178" s="4"/>
      <c r="G178" s="4"/>
      <c r="H178" s="4"/>
      <c r="I178" s="4"/>
      <c r="J178" s="4"/>
      <c r="K178" s="4"/>
    </row>
    <row r="179" spans="1:11" customFormat="1" ht="12" customHeight="1" x14ac:dyDescent="0.25">
      <c r="A179" s="78"/>
      <c r="B179" s="4"/>
      <c r="C179" s="4"/>
      <c r="D179" s="4"/>
      <c r="E179" s="4"/>
      <c r="F179" s="4"/>
      <c r="G179" s="4"/>
      <c r="H179" s="4"/>
      <c r="I179" s="4"/>
      <c r="J179" s="4"/>
      <c r="K179" s="4"/>
    </row>
    <row r="180" spans="1:11" customFormat="1" x14ac:dyDescent="0.25">
      <c r="A180" s="4"/>
      <c r="B180" s="4"/>
      <c r="C180" s="4"/>
      <c r="D180" s="4"/>
      <c r="E180" s="25" t="s">
        <v>330</v>
      </c>
      <c r="F180" s="280"/>
      <c r="G180" s="281"/>
      <c r="H180" s="281"/>
      <c r="I180" s="281"/>
      <c r="J180" s="282"/>
      <c r="K180" s="4"/>
    </row>
    <row r="181" spans="1:11" customFormat="1" x14ac:dyDescent="0.25">
      <c r="A181" s="4"/>
      <c r="B181" s="4"/>
      <c r="C181" s="4"/>
      <c r="D181" s="4"/>
      <c r="E181" s="25" t="s">
        <v>338</v>
      </c>
      <c r="F181" s="280"/>
      <c r="G181" s="281"/>
      <c r="H181" s="281"/>
      <c r="I181" s="281"/>
      <c r="J181" s="282"/>
      <c r="K181" s="4"/>
    </row>
    <row r="182" spans="1:11" customFormat="1" x14ac:dyDescent="0.25">
      <c r="A182" s="4"/>
      <c r="B182" s="4"/>
      <c r="C182" s="4"/>
      <c r="D182" s="4"/>
      <c r="E182" s="25" t="s">
        <v>336</v>
      </c>
      <c r="F182" s="280"/>
      <c r="G182" s="281"/>
      <c r="H182" s="281"/>
      <c r="I182" s="281"/>
      <c r="J182" s="282"/>
      <c r="K182" s="4"/>
    </row>
    <row r="183" spans="1:11" customFormat="1" x14ac:dyDescent="0.25">
      <c r="A183" s="4"/>
      <c r="B183" s="4"/>
      <c r="C183" s="4"/>
      <c r="D183" s="4"/>
      <c r="E183" s="25" t="s">
        <v>337</v>
      </c>
      <c r="F183" s="283"/>
      <c r="G183" s="284"/>
      <c r="H183" s="284"/>
      <c r="I183" s="284"/>
      <c r="J183" s="285"/>
      <c r="K183" s="4"/>
    </row>
    <row r="184" spans="1:11" customFormat="1" x14ac:dyDescent="0.25">
      <c r="A184" s="4"/>
      <c r="B184" s="4"/>
      <c r="C184" s="4"/>
      <c r="D184" s="4"/>
      <c r="E184" s="25" t="s">
        <v>361</v>
      </c>
      <c r="F184" s="320"/>
      <c r="G184" s="321"/>
      <c r="H184" s="321"/>
      <c r="I184" s="321"/>
      <c r="J184" s="322"/>
      <c r="K184" s="4"/>
    </row>
    <row r="185" spans="1:11" customFormat="1" x14ac:dyDescent="0.25">
      <c r="A185" s="4"/>
      <c r="B185" s="4"/>
      <c r="C185" s="4"/>
      <c r="D185" s="4"/>
      <c r="E185" s="25" t="s">
        <v>362</v>
      </c>
      <c r="F185" s="320"/>
      <c r="G185" s="321"/>
      <c r="H185" s="321"/>
      <c r="I185" s="321"/>
      <c r="J185" s="322"/>
      <c r="K185" s="4"/>
    </row>
    <row r="186" spans="1:11" customFormat="1" x14ac:dyDescent="0.25">
      <c r="A186" s="70"/>
      <c r="B186" s="70"/>
      <c r="C186" s="70"/>
      <c r="D186" s="70"/>
      <c r="E186" s="73"/>
      <c r="F186" s="80"/>
      <c r="G186" s="80"/>
      <c r="H186" s="80"/>
      <c r="I186" s="80"/>
      <c r="J186" s="80"/>
      <c r="K186" s="70"/>
    </row>
    <row r="187" spans="1:11" customFormat="1" x14ac:dyDescent="0.25">
      <c r="A187" s="19" t="s">
        <v>374</v>
      </c>
      <c r="B187" s="11"/>
      <c r="C187" s="11"/>
      <c r="D187" s="11"/>
      <c r="E187" s="11"/>
      <c r="F187" s="11"/>
      <c r="G187" s="11"/>
      <c r="H187" s="11"/>
      <c r="I187" s="11"/>
      <c r="J187" s="11"/>
      <c r="K187" s="88"/>
    </row>
    <row r="188" spans="1:11" customFormat="1" x14ac:dyDescent="0.25">
      <c r="A188" s="19"/>
      <c r="B188" s="11"/>
      <c r="C188" s="11"/>
      <c r="D188" s="11"/>
      <c r="E188" s="11"/>
      <c r="F188" s="11"/>
      <c r="G188" s="11"/>
      <c r="H188" s="11"/>
      <c r="I188" s="11"/>
      <c r="J188" s="11"/>
      <c r="K188" s="88"/>
    </row>
    <row r="189" spans="1:11" customFormat="1" x14ac:dyDescent="0.25">
      <c r="A189" s="8"/>
      <c r="B189" s="334" t="s">
        <v>363</v>
      </c>
      <c r="C189" s="334"/>
      <c r="D189" s="334" t="s">
        <v>364</v>
      </c>
      <c r="E189" s="334"/>
      <c r="F189" s="81" t="s">
        <v>365</v>
      </c>
      <c r="G189" s="82" t="s">
        <v>366</v>
      </c>
      <c r="H189" s="82"/>
      <c r="I189" s="89" t="s">
        <v>367</v>
      </c>
      <c r="J189" s="81" t="s">
        <v>373</v>
      </c>
      <c r="K189" s="70"/>
    </row>
    <row r="190" spans="1:11" customFormat="1" x14ac:dyDescent="0.25">
      <c r="A190" s="83"/>
      <c r="B190" s="335"/>
      <c r="C190" s="336"/>
      <c r="D190" s="337" t="s">
        <v>811</v>
      </c>
      <c r="E190" s="337"/>
      <c r="F190" s="84" t="s">
        <v>368</v>
      </c>
      <c r="G190" s="336" t="s">
        <v>369</v>
      </c>
      <c r="H190" s="336"/>
      <c r="I190" s="85">
        <v>10</v>
      </c>
      <c r="J190" s="85" t="s">
        <v>372</v>
      </c>
      <c r="K190" s="70"/>
    </row>
    <row r="191" spans="1:11" customFormat="1" x14ac:dyDescent="0.25">
      <c r="A191" s="8"/>
      <c r="B191" s="338" t="s">
        <v>370</v>
      </c>
      <c r="C191" s="338"/>
      <c r="D191" s="8"/>
      <c r="E191" s="8"/>
      <c r="F191" s="8"/>
      <c r="G191" s="339" t="s">
        <v>371</v>
      </c>
      <c r="H191" s="339"/>
      <c r="I191" s="8"/>
      <c r="J191" s="8"/>
      <c r="K191" s="70"/>
    </row>
    <row r="192" spans="1:11" customFormat="1" x14ac:dyDescent="0.25">
      <c r="A192" s="8"/>
      <c r="B192" s="86" t="str">
        <f>CONCATENATE(IF(LEN($B$190)&lt;&gt;6,"must be 6 characters",""),IF(ISNUMBER(FIND("999",$B$190))," / can't use 999 code ! ",""))</f>
        <v>must be 6 characters</v>
      </c>
      <c r="C192" s="83"/>
      <c r="D192" s="87"/>
      <c r="E192" s="8"/>
      <c r="F192" s="8"/>
      <c r="G192" s="87" t="str">
        <f>IF(LEN($G$190)&lt;&gt;5,"must be 5 characters","")</f>
        <v/>
      </c>
      <c r="H192" s="8"/>
      <c r="I192" s="8"/>
      <c r="J192" s="8"/>
      <c r="K192" s="70"/>
    </row>
    <row r="193" spans="1:11" customFormat="1" x14ac:dyDescent="0.25">
      <c r="A193" s="70"/>
      <c r="B193" s="333" t="str">
        <f>IFERROR(IF($B$190&lt;&gt;"",VLOOKUP(LEFT($B$190,2),CostCentre,2,FALSE),""),"")</f>
        <v/>
      </c>
      <c r="C193" s="333"/>
      <c r="D193" s="333"/>
      <c r="E193" s="333"/>
      <c r="F193" s="333"/>
      <c r="G193" s="333"/>
      <c r="H193" s="333"/>
      <c r="I193" s="333"/>
      <c r="J193" s="333"/>
      <c r="K193" s="70"/>
    </row>
    <row r="194" spans="1:11" customFormat="1" x14ac:dyDescent="0.25">
      <c r="A194" s="70"/>
      <c r="B194" s="70"/>
      <c r="C194" s="70"/>
      <c r="D194" s="70"/>
      <c r="E194" s="73"/>
      <c r="F194" s="80"/>
      <c r="G194" s="80"/>
      <c r="H194" s="80"/>
      <c r="I194" s="80"/>
      <c r="J194" s="80"/>
      <c r="K194" s="70"/>
    </row>
    <row r="195" spans="1:11" customFormat="1" x14ac:dyDescent="0.25">
      <c r="A195" s="331" t="s">
        <v>339</v>
      </c>
      <c r="B195" s="331"/>
      <c r="C195" s="331"/>
      <c r="D195" s="332" t="s">
        <v>340</v>
      </c>
      <c r="E195" s="332"/>
      <c r="F195" s="332"/>
      <c r="G195" s="173" t="s">
        <v>820</v>
      </c>
      <c r="H195" s="191" t="s">
        <v>809</v>
      </c>
      <c r="I195" s="191"/>
      <c r="J195" s="191"/>
      <c r="K195" s="174"/>
    </row>
    <row r="196" spans="1:11" customFormat="1" x14ac:dyDescent="0.25">
      <c r="A196" s="174" t="s">
        <v>375</v>
      </c>
      <c r="B196" s="170"/>
      <c r="C196" s="170"/>
      <c r="D196" s="171"/>
      <c r="E196" s="171"/>
      <c r="F196" s="171"/>
      <c r="G196" s="172"/>
      <c r="H196" s="172"/>
      <c r="I196" s="172"/>
      <c r="J196" s="172"/>
      <c r="K196" s="172"/>
    </row>
    <row r="197" spans="1:11" customFormat="1" x14ac:dyDescent="0.25">
      <c r="A197" s="156"/>
      <c r="B197" s="156"/>
      <c r="C197" s="156"/>
      <c r="D197" s="157"/>
      <c r="E197" s="157"/>
      <c r="F197" s="157"/>
      <c r="G197" s="158"/>
      <c r="H197" s="158"/>
      <c r="I197" s="158"/>
      <c r="J197" s="158"/>
      <c r="K197" s="158"/>
    </row>
    <row r="198" spans="1:11" customFormat="1" x14ac:dyDescent="0.25">
      <c r="A198" s="190" t="s">
        <v>810</v>
      </c>
      <c r="B198" s="190"/>
      <c r="C198" s="190"/>
      <c r="D198" s="190"/>
      <c r="E198" s="190"/>
      <c r="F198" s="190"/>
      <c r="G198" s="190"/>
      <c r="H198" s="190"/>
      <c r="I198" s="191" t="s">
        <v>809</v>
      </c>
      <c r="J198" s="191"/>
      <c r="K198" s="191"/>
    </row>
    <row r="199" spans="1:11" customFormat="1" x14ac:dyDescent="0.25">
      <c r="A199" s="31"/>
      <c r="B199" s="31"/>
      <c r="C199" s="31"/>
      <c r="D199" s="31"/>
      <c r="E199" s="31"/>
      <c r="F199" s="31"/>
      <c r="G199" s="31"/>
      <c r="H199" s="31"/>
      <c r="I199" s="31"/>
      <c r="J199" s="31"/>
      <c r="K199" s="31"/>
    </row>
  </sheetData>
  <sheetProtection algorithmName="SHA-512" hashValue="MjKc+Gu2wWhOM5kqoDcc1QWhS/XkBJs8TDW0sBm9T+Zqir/Z6B9JZU4V6LG7efKn+oXEstrYUfueqQqBgJbEgQ==" saltValue="2fhITrDkZQ1TNjl9lmKd0w==" spinCount="100000" sheet="1" objects="1" scenarios="1"/>
  <mergeCells count="154">
    <mergeCell ref="D133:J133"/>
    <mergeCell ref="D134:J134"/>
    <mergeCell ref="I98:J107"/>
    <mergeCell ref="I108:J109"/>
    <mergeCell ref="A195:C195"/>
    <mergeCell ref="D195:F195"/>
    <mergeCell ref="B193:J193"/>
    <mergeCell ref="F184:J184"/>
    <mergeCell ref="H195:J195"/>
    <mergeCell ref="F185:J185"/>
    <mergeCell ref="B189:C189"/>
    <mergeCell ref="D189:E189"/>
    <mergeCell ref="B190:C190"/>
    <mergeCell ref="D190:E190"/>
    <mergeCell ref="G190:H190"/>
    <mergeCell ref="B191:C191"/>
    <mergeCell ref="G191:H191"/>
    <mergeCell ref="D135:J135"/>
    <mergeCell ref="A140:J140"/>
    <mergeCell ref="I141:J141"/>
    <mergeCell ref="H114:I114"/>
    <mergeCell ref="A116:J116"/>
    <mergeCell ref="A137:K138"/>
    <mergeCell ref="F164:J164"/>
    <mergeCell ref="D126:J126"/>
    <mergeCell ref="I119:J119"/>
    <mergeCell ref="A119:H119"/>
    <mergeCell ref="D127:J127"/>
    <mergeCell ref="D128:J128"/>
    <mergeCell ref="D129:J129"/>
    <mergeCell ref="D130:J130"/>
    <mergeCell ref="D131:J131"/>
    <mergeCell ref="D132:J132"/>
    <mergeCell ref="F180:J180"/>
    <mergeCell ref="F182:J182"/>
    <mergeCell ref="F183:J183"/>
    <mergeCell ref="F181:J181"/>
    <mergeCell ref="A153:A154"/>
    <mergeCell ref="A158:J159"/>
    <mergeCell ref="A166:J168"/>
    <mergeCell ref="A171:J171"/>
    <mergeCell ref="I143:J143"/>
    <mergeCell ref="A145:J147"/>
    <mergeCell ref="A149:H150"/>
    <mergeCell ref="I149:J149"/>
    <mergeCell ref="E169:G169"/>
    <mergeCell ref="A169:D169"/>
    <mergeCell ref="B152:J156"/>
    <mergeCell ref="F161:J163"/>
    <mergeCell ref="F165:J165"/>
    <mergeCell ref="A161:E163"/>
    <mergeCell ref="E101:F102"/>
    <mergeCell ref="G101:H102"/>
    <mergeCell ref="G99:H99"/>
    <mergeCell ref="G98:H98"/>
    <mergeCell ref="E99:F99"/>
    <mergeCell ref="E103:F103"/>
    <mergeCell ref="G103:H103"/>
    <mergeCell ref="A105:C105"/>
    <mergeCell ref="A117:D117"/>
    <mergeCell ref="E117:J117"/>
    <mergeCell ref="G106:H106"/>
    <mergeCell ref="C7:J7"/>
    <mergeCell ref="A61:J62"/>
    <mergeCell ref="E64:F64"/>
    <mergeCell ref="A65:D65"/>
    <mergeCell ref="A64:D64"/>
    <mergeCell ref="A63:J63"/>
    <mergeCell ref="A8:J8"/>
    <mergeCell ref="A45:J45"/>
    <mergeCell ref="A59:E59"/>
    <mergeCell ref="A54:J54"/>
    <mergeCell ref="A46:J46"/>
    <mergeCell ref="B47:J48"/>
    <mergeCell ref="B30:J30"/>
    <mergeCell ref="B31:J33"/>
    <mergeCell ref="B34:J36"/>
    <mergeCell ref="B43:J44"/>
    <mergeCell ref="B40:J40"/>
    <mergeCell ref="I57:K57"/>
    <mergeCell ref="F57:H57"/>
    <mergeCell ref="A18:J18"/>
    <mergeCell ref="A19:J23"/>
    <mergeCell ref="A96:D96"/>
    <mergeCell ref="E100:F100"/>
    <mergeCell ref="A9:J9"/>
    <mergeCell ref="E105:F105"/>
    <mergeCell ref="G105:H105"/>
    <mergeCell ref="A101:D102"/>
    <mergeCell ref="A10:J12"/>
    <mergeCell ref="A13:J14"/>
    <mergeCell ref="A15:J17"/>
    <mergeCell ref="A24:J24"/>
    <mergeCell ref="B25:J27"/>
    <mergeCell ref="B28:J29"/>
    <mergeCell ref="B37:J38"/>
    <mergeCell ref="G100:H100"/>
    <mergeCell ref="E104:F104"/>
    <mergeCell ref="G104:H104"/>
    <mergeCell ref="A51:A53"/>
    <mergeCell ref="B51:J53"/>
    <mergeCell ref="A78:H79"/>
    <mergeCell ref="B90:I90"/>
    <mergeCell ref="A84:G84"/>
    <mergeCell ref="A85:G85"/>
    <mergeCell ref="E71:J71"/>
    <mergeCell ref="A57:E57"/>
    <mergeCell ref="A83:G83"/>
    <mergeCell ref="B39:J39"/>
    <mergeCell ref="E94:F94"/>
    <mergeCell ref="A94:D94"/>
    <mergeCell ref="B41:J42"/>
    <mergeCell ref="B49:J50"/>
    <mergeCell ref="A47:A48"/>
    <mergeCell ref="A49:A50"/>
    <mergeCell ref="D74:J74"/>
    <mergeCell ref="A70:D70"/>
    <mergeCell ref="A71:D71"/>
    <mergeCell ref="E70:J70"/>
    <mergeCell ref="E65:J65"/>
    <mergeCell ref="E66:J66"/>
    <mergeCell ref="A60:G60"/>
    <mergeCell ref="E68:J68"/>
    <mergeCell ref="A66:D66"/>
    <mergeCell ref="A67:D67"/>
    <mergeCell ref="A68:D68"/>
    <mergeCell ref="E67:F67"/>
    <mergeCell ref="B55:J56"/>
    <mergeCell ref="I76:J76"/>
    <mergeCell ref="A76:H76"/>
    <mergeCell ref="A198:H198"/>
    <mergeCell ref="I198:K198"/>
    <mergeCell ref="A92:E92"/>
    <mergeCell ref="F92:J92"/>
    <mergeCell ref="H88:J88"/>
    <mergeCell ref="H89:J89"/>
    <mergeCell ref="A74:C74"/>
    <mergeCell ref="H81:J81"/>
    <mergeCell ref="A81:G81"/>
    <mergeCell ref="A88:G88"/>
    <mergeCell ref="A89:G89"/>
    <mergeCell ref="A91:J91"/>
    <mergeCell ref="H86:J86"/>
    <mergeCell ref="H87:J87"/>
    <mergeCell ref="A86:G86"/>
    <mergeCell ref="A87:G87"/>
    <mergeCell ref="A112:J112"/>
    <mergeCell ref="H82:J82"/>
    <mergeCell ref="H83:J83"/>
    <mergeCell ref="H84:J84"/>
    <mergeCell ref="H85:J85"/>
    <mergeCell ref="A82:G82"/>
    <mergeCell ref="G108:H108"/>
    <mergeCell ref="E106:F106"/>
  </mergeCells>
  <conditionalFormatting sqref="E67">
    <cfRule type="expression" dxfId="17" priority="19">
      <formula>#REF!&lt;&gt;""</formula>
    </cfRule>
  </conditionalFormatting>
  <conditionalFormatting sqref="A81:J89 A104:H104 A105 D105:H105">
    <cfRule type="expression" dxfId="16" priority="18">
      <formula>$I$78&lt;&gt;"Yes"</formula>
    </cfRule>
  </conditionalFormatting>
  <conditionalFormatting sqref="A94:F94">
    <cfRule type="expression" dxfId="15" priority="16">
      <formula>$G$94&lt;&gt;""</formula>
    </cfRule>
  </conditionalFormatting>
  <conditionalFormatting sqref="G94:J94">
    <cfRule type="expression" dxfId="14" priority="15">
      <formula>$G$94&lt;&gt;""</formula>
    </cfRule>
  </conditionalFormatting>
  <conditionalFormatting sqref="A97:J97">
    <cfRule type="expression" dxfId="13" priority="14">
      <formula>$A$97&lt;&gt;""</formula>
    </cfRule>
  </conditionalFormatting>
  <conditionalFormatting sqref="A96:J96">
    <cfRule type="expression" dxfId="12" priority="13">
      <formula>$A$97&lt;&gt;""</formula>
    </cfRule>
  </conditionalFormatting>
  <conditionalFormatting sqref="A153">
    <cfRule type="iconSet" priority="8">
      <iconSet iconSet="3Symbols2" showValue="0">
        <cfvo type="percent" val="0"/>
        <cfvo type="num" val="0"/>
        <cfvo type="num" val="10"/>
      </iconSet>
    </cfRule>
  </conditionalFormatting>
  <conditionalFormatting sqref="A103:D103">
    <cfRule type="expression" dxfId="11" priority="4">
      <formula>$I$78&lt;&gt;"Yes"</formula>
    </cfRule>
  </conditionalFormatting>
  <conditionalFormatting sqref="E103:F103">
    <cfRule type="expression" dxfId="10" priority="3">
      <formula>$I$78&lt;&gt;"Yes"</formula>
    </cfRule>
  </conditionalFormatting>
  <conditionalFormatting sqref="G103:H103">
    <cfRule type="expression" dxfId="9" priority="2">
      <formula>$I$78&lt;&gt;"Yes"</formula>
    </cfRule>
  </conditionalFormatting>
  <dataValidations count="12">
    <dataValidation type="date" allowBlank="1" showInputMessage="1" showErrorMessage="1" errorTitle="Date of birth error" error="Please enter date of birth in the format - DD/MM/YYYY_x000a__x000a_Is this a valid date? Remember (30 days hath September...)" sqref="E67:F67" xr:uid="{00000000-0002-0000-0200-000000000000}">
      <formula1>DATE(YEAR(TODAY())-80,MONTH(TODAY()),DAY(TODAY()))</formula1>
      <formula2>DATE(YEAR(TODAY())-16,MONTH(TODAY()),DAY(TODAY()))</formula2>
    </dataValidation>
    <dataValidation type="list" allowBlank="1" showInputMessage="1" showErrorMessage="1" sqref="I78" xr:uid="{00000000-0002-0000-0200-000001000000}">
      <formula1>"'- select -,Yes,No"</formula1>
    </dataValidation>
    <dataValidation type="list" allowBlank="1" showInputMessage="1" showErrorMessage="1" sqref="E94:F94" xr:uid="{00000000-0002-0000-0200-000002000000}">
      <formula1>"'- select -,INSIDE the UK, OUTSIDE the UK"</formula1>
    </dataValidation>
    <dataValidation type="list" allowBlank="1" showInputMessage="1" showErrorMessage="1" sqref="E96" xr:uid="{00000000-0002-0000-0200-000003000000}">
      <formula1>"'- select -,0,1,2,3,4,5"</formula1>
    </dataValidation>
    <dataValidation type="list" allowBlank="1" showInputMessage="1" showErrorMessage="1" sqref="G96" xr:uid="{00000000-0002-0000-0200-000004000000}">
      <formula1>"'- select -,0,1,2,3,4,5,6,7,8,9,10,11"</formula1>
    </dataValidation>
    <dataValidation type="whole" allowBlank="1" showInputMessage="1" showErrorMessage="1" errorTitle="No. of months" error="Please enter a whole number of months if you wish the loan to be recovered over a shorter period." sqref="I149:J149" xr:uid="{00000000-0002-0000-0200-000005000000}">
      <formula1>2</formula1>
      <formula2>23</formula2>
    </dataValidation>
    <dataValidation type="date" allowBlank="1" showInputMessage="1" showErrorMessage="1" errorTitle="Visa expiry date error" error="Please enter visa expiry date in the format - DD/MM/YYYY_x000a__x000a_Is this a valid date? Remember (30 days hath September...)" sqref="I141:J141" xr:uid="{00000000-0002-0000-0200-000006000000}">
      <formula1>DATE(YEAR(TODAY()),MONTH(TODAY())+3,DAY(TODAY()))</formula1>
      <formula2>DATE(YEAR(TODAY())+10,MONTH(TODAY()),DAY(TODAY()))</formula2>
    </dataValidation>
    <dataValidation type="date" allowBlank="1" showInputMessage="1" showErrorMessage="1" errorTitle="Contract end date error" error="Please enter contract end date in the format - DD/MM/YYYY_x000a__x000a_Is this a valid date? Remember (30 days hath September...)" sqref="I143:J143" xr:uid="{00000000-0002-0000-0200-000007000000}">
      <formula1>DATE(YEAR(TODAY()),MONTH(TODAY())+3,DAY(TODAY()))</formula1>
      <formula2>DATE(YEAR(TODAY())+10,MONTH(TODAY()),DAY(TODAY()))</formula2>
    </dataValidation>
    <dataValidation type="date" allowBlank="1" showInputMessage="1" showErrorMessage="1" errorTitle="Date input error" error="Please enter date in the format - DD/MM/YYYY_x000a__x000a_A date in the past cannot be entered._x000a__x000a_Is this a valid date? Remember (30 days hath September...)" sqref="F183:J183" xr:uid="{00000000-0002-0000-0200-000008000000}">
      <formula1>TODAY()</formula1>
      <formula2>DATE(YEAR(TODAY()),MONTH(TODAY())+2,DAY(TODAY()))</formula2>
    </dataValidation>
    <dataValidation type="date" allowBlank="1" showInputMessage="1" showErrorMessage="1" errorTitle="Date input errror" error="Please enter date in the format - DD/MM/YYYY_x000a__x000a_A date in the past cannot be entered._x000a__x000a_Is this a valid date? Remember (30 days hath September...)" sqref="F165:J165" xr:uid="{00000000-0002-0000-0200-000009000000}">
      <formula1>TODAY()</formula1>
      <formula2>DATE(YEAR(TODAY()),MONTH(TODAY())+2,DAY(TODAY()))</formula2>
    </dataValidation>
    <dataValidation type="list" allowBlank="1" showInputMessage="1" showErrorMessage="1" sqref="H82:J89" xr:uid="{00000000-0002-0000-0200-00000A000000}">
      <formula1>"- select -,Partner,Child (under 18), Child (over 18)"</formula1>
    </dataValidation>
    <dataValidation type="list" allowBlank="1" showInputMessage="1" sqref="E64:F64" xr:uid="{00000000-0002-0000-0200-00000B000000}">
      <formula1>Title</formula1>
    </dataValidation>
  </dataValidations>
  <hyperlinks>
    <hyperlink ref="A59" r:id="rId1" xr:uid="{00000000-0004-0000-0200-000000000000}"/>
    <hyperlink ref="A59:E59" r:id="rId2" display="https://staffimmigration.admin.ox.ac.uk/" xr:uid="{00000000-0004-0000-0200-000001000000}"/>
    <hyperlink ref="A47:A48" location="'Visa Loan Scheme request form'!E58" display="Step 1" xr:uid="{00000000-0004-0000-0200-000002000000}"/>
    <hyperlink ref="A49:A50" location="'Visa Loan Scheme request form'!F172" display="Step 2" xr:uid="{00000000-0004-0000-0200-000003000000}"/>
    <hyperlink ref="D195" r:id="rId3" xr:uid="{00000000-0004-0000-0200-000004000000}"/>
    <hyperlink ref="D195:F195" r:id="rId4" display="james.baker@admin.ox.ac.uk" xr:uid="{00000000-0004-0000-0200-000005000000}"/>
    <hyperlink ref="I198" r:id="rId5" display="james.baker@admin.ox.ac.uk" xr:uid="{00000000-0004-0000-0200-000006000000}"/>
    <hyperlink ref="F57" r:id="rId6" xr:uid="{00000000-0004-0000-0200-000007000000}"/>
    <hyperlink ref="I57" r:id="rId7" xr:uid="{00000000-0004-0000-0200-000008000000}"/>
    <hyperlink ref="H195" r:id="rId8" display="james.baker@admin.ox.ac.uk" xr:uid="{00000000-0004-0000-0200-000009000000}"/>
    <hyperlink ref="I198:K198" r:id="rId9" display="tim.currie@admin.ox.ac.uk" xr:uid="{01D5546E-6A98-46A5-A2C3-DBBAEB307074}"/>
    <hyperlink ref="H195:J195" r:id="rId10" display="tim.currie@admin.ox.ac.uk" xr:uid="{DBC7D346-0ECB-4BB4-B265-D8FD8269C19A}"/>
    <hyperlink ref="I108:J109" r:id="rId11" display="Reimbursement policy" xr:uid="{E0E70D89-555B-41D6-A534-44C27D723A0F}"/>
  </hyperlinks>
  <pageMargins left="0.70866141732283472" right="0.70866141732283472" top="0.74803149606299213" bottom="0.74803149606299213" header="0.31496062992125984" footer="0.31496062992125984"/>
  <pageSetup paperSize="9" scale="80" fitToHeight="3" orientation="portrait" r:id="rId12"/>
  <headerFooter alignWithMargins="0">
    <oddHeader xml:space="preserve">&amp;C&amp;K00-048INTERNAL USE ONLY </oddHeader>
    <oddFooter>&amp;L&amp;K00-025Updated April 2026&amp;R&amp;K00-025Page &amp;P of &amp;N</oddFooter>
  </headerFooter>
  <rowBreaks count="3" manualBreakCount="3">
    <brk id="59" max="10" man="1"/>
    <brk id="115" max="10" man="1"/>
    <brk id="170" max="10" man="1"/>
  </rowBreaks>
  <ignoredErrors>
    <ignoredError sqref="F190:G190 J190 D190" numberStoredAsText="1"/>
  </ignoredErrors>
  <drawing r:id="rId13"/>
  <legacyDrawing r:id="rId14"/>
  <controls>
    <mc:AlternateContent xmlns:mc="http://schemas.openxmlformats.org/markup-compatibility/2006">
      <mc:Choice Requires="x14">
        <control shapeId="1028" r:id="rId15" name="ComboBox1">
          <controlPr defaultSize="0" autoLine="0" linkedCell="'Visa fees &amp; dropdowns'!$C$1" listFillRange="Nationality" r:id="rId16">
            <anchor moveWithCells="1">
              <from>
                <xdr:col>4</xdr:col>
                <xdr:colOff>9525</xdr:colOff>
                <xdr:row>67</xdr:row>
                <xdr:rowOff>9525</xdr:rowOff>
              </from>
              <to>
                <xdr:col>9</xdr:col>
                <xdr:colOff>314325</xdr:colOff>
                <xdr:row>68</xdr:row>
                <xdr:rowOff>0</xdr:rowOff>
              </to>
            </anchor>
          </controlPr>
        </control>
      </mc:Choice>
      <mc:Fallback>
        <control shapeId="1028" r:id="rId15" name="ComboBox1"/>
      </mc:Fallback>
    </mc:AlternateContent>
    <mc:AlternateContent xmlns:mc="http://schemas.openxmlformats.org/markup-compatibility/2006">
      <mc:Choice Requires="x14">
        <control shapeId="1056" r:id="rId17" name="Check Box 32">
          <controlPr defaultSize="0" autoFill="0" autoLine="0" autoPict="0">
            <anchor moveWithCells="1">
              <from>
                <xdr:col>0</xdr:col>
                <xdr:colOff>190500</xdr:colOff>
                <xdr:row>151</xdr:row>
                <xdr:rowOff>38100</xdr:rowOff>
              </from>
              <to>
                <xdr:col>0</xdr:col>
                <xdr:colOff>533400</xdr:colOff>
                <xdr:row>152</xdr:row>
                <xdr:rowOff>66675</xdr:rowOff>
              </to>
            </anchor>
          </controlPr>
        </control>
      </mc:Choice>
    </mc:AlternateContent>
    <mc:AlternateContent xmlns:mc="http://schemas.openxmlformats.org/markup-compatibility/2006">
      <mc:Choice Requires="x14">
        <control shapeId="1059" r:id="rId18" name="Check Box 35">
          <controlPr defaultSize="0" autoFill="0" autoLine="0" autoPict="0">
            <anchor moveWithCells="1">
              <from>
                <xdr:col>4</xdr:col>
                <xdr:colOff>533400</xdr:colOff>
                <xdr:row>100</xdr:row>
                <xdr:rowOff>28575</xdr:rowOff>
              </from>
              <to>
                <xdr:col>5</xdr:col>
                <xdr:colOff>133350</xdr:colOff>
                <xdr:row>101</xdr:row>
                <xdr:rowOff>161925</xdr:rowOff>
              </to>
            </anchor>
          </controlPr>
        </control>
      </mc:Choice>
    </mc:AlternateContent>
    <mc:AlternateContent xmlns:mc="http://schemas.openxmlformats.org/markup-compatibility/2006">
      <mc:Choice Requires="x14">
        <control shapeId="1060" r:id="rId19" name="Check Box 36">
          <controlPr defaultSize="0" autoFill="0" autoLine="0" autoPict="0">
            <anchor moveWithCells="1">
              <from>
                <xdr:col>6</xdr:col>
                <xdr:colOff>533400</xdr:colOff>
                <xdr:row>100</xdr:row>
                <xdr:rowOff>9525</xdr:rowOff>
              </from>
              <to>
                <xdr:col>7</xdr:col>
                <xdr:colOff>123825</xdr:colOff>
                <xdr:row>102</xdr:row>
                <xdr:rowOff>9525</xdr:rowOff>
              </to>
            </anchor>
          </controlPr>
        </control>
      </mc:Choice>
    </mc:AlternateContent>
    <mc:AlternateContent xmlns:mc="http://schemas.openxmlformats.org/markup-compatibility/2006">
      <mc:Choice Requires="x14">
        <control shapeId="1080" r:id="rId20" name="Group Box 56">
          <controlPr defaultSize="0" autoFill="0" autoPict="0">
            <anchor moveWithCells="1">
              <from>
                <xdr:col>4</xdr:col>
                <xdr:colOff>47625</xdr:colOff>
                <xdr:row>122</xdr:row>
                <xdr:rowOff>76200</xdr:rowOff>
              </from>
              <to>
                <xdr:col>9</xdr:col>
                <xdr:colOff>266700</xdr:colOff>
                <xdr:row>124</xdr:row>
                <xdr:rowOff>104775</xdr:rowOff>
              </to>
            </anchor>
          </controlPr>
        </control>
      </mc:Choice>
    </mc:AlternateContent>
    <mc:AlternateContent xmlns:mc="http://schemas.openxmlformats.org/markup-compatibility/2006">
      <mc:Choice Requires="x14">
        <control shapeId="1081" r:id="rId21" name="Option Button 57">
          <controlPr defaultSize="0" autoFill="0" autoLine="0" autoPict="0">
            <anchor moveWithCells="1">
              <from>
                <xdr:col>4</xdr:col>
                <xdr:colOff>561975</xdr:colOff>
                <xdr:row>122</xdr:row>
                <xdr:rowOff>133350</xdr:rowOff>
              </from>
              <to>
                <xdr:col>6</xdr:col>
                <xdr:colOff>133350</xdr:colOff>
                <xdr:row>124</xdr:row>
                <xdr:rowOff>38100</xdr:rowOff>
              </to>
            </anchor>
          </controlPr>
        </control>
      </mc:Choice>
    </mc:AlternateContent>
    <mc:AlternateContent xmlns:mc="http://schemas.openxmlformats.org/markup-compatibility/2006">
      <mc:Choice Requires="x14">
        <control shapeId="1082" r:id="rId22" name="Option Button 58">
          <controlPr defaultSize="0" autoFill="0" autoLine="0" autoPict="0">
            <anchor moveWithCells="1">
              <from>
                <xdr:col>7</xdr:col>
                <xdr:colOff>85725</xdr:colOff>
                <xdr:row>122</xdr:row>
                <xdr:rowOff>171450</xdr:rowOff>
              </from>
              <to>
                <xdr:col>8</xdr:col>
                <xdr:colOff>371475</xdr:colOff>
                <xdr:row>124</xdr:row>
                <xdr:rowOff>0</xdr:rowOff>
              </to>
            </anchor>
          </controlPr>
        </control>
      </mc:Choice>
    </mc:AlternateContent>
  </control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C000000}">
          <x14:formula1>
            <xm:f>'Visa fees &amp; dropdowns'!$E$3:$E$15</xm:f>
          </x14:formula1>
          <xm:sqref>F92:J92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J23"/>
  <sheetViews>
    <sheetView zoomScale="85" zoomScaleNormal="85" workbookViewId="0">
      <selection activeCell="B4" sqref="B4"/>
    </sheetView>
  </sheetViews>
  <sheetFormatPr defaultRowHeight="15" x14ac:dyDescent="0.25"/>
  <cols>
    <col min="2" max="2" width="30.7109375" customWidth="1"/>
    <col min="3" max="3" width="40.7109375" customWidth="1"/>
    <col min="4" max="4" width="17.85546875" style="67" bestFit="1" customWidth="1"/>
    <col min="5" max="5" width="17.7109375" style="67" bestFit="1" customWidth="1"/>
    <col min="6" max="6" width="35.7109375" style="67" customWidth="1"/>
    <col min="7" max="7" width="20.7109375" style="92" customWidth="1"/>
    <col min="8" max="8" width="19" style="93" bestFit="1" customWidth="1"/>
    <col min="9" max="9" width="10.7109375" bestFit="1" customWidth="1"/>
    <col min="10" max="10" width="17.85546875" bestFit="1" customWidth="1"/>
    <col min="11" max="11" width="14.85546875" bestFit="1" customWidth="1"/>
    <col min="12" max="12" width="23.5703125" bestFit="1" customWidth="1"/>
    <col min="13" max="13" width="17.85546875" bestFit="1" customWidth="1"/>
    <col min="14" max="14" width="25.7109375" customWidth="1"/>
    <col min="15" max="15" width="18.5703125" bestFit="1" customWidth="1"/>
    <col min="16" max="16" width="17.85546875" bestFit="1" customWidth="1"/>
    <col min="17" max="17" width="25.7109375" customWidth="1"/>
    <col min="18" max="18" width="24.140625" bestFit="1" customWidth="1"/>
    <col min="19" max="19" width="39.5703125" bestFit="1" customWidth="1"/>
    <col min="20" max="20" width="15.85546875" bestFit="1" customWidth="1"/>
    <col min="21" max="21" width="44.42578125" bestFit="1" customWidth="1"/>
    <col min="22" max="22" width="39.5703125" bestFit="1" customWidth="1"/>
    <col min="23" max="23" width="24.140625" bestFit="1" customWidth="1"/>
    <col min="24" max="24" width="44.42578125" bestFit="1" customWidth="1"/>
    <col min="25" max="25" width="17.42578125" bestFit="1" customWidth="1"/>
    <col min="26" max="26" width="24.140625" bestFit="1" customWidth="1"/>
    <col min="27" max="27" width="16.7109375" bestFit="1" customWidth="1"/>
    <col min="28" max="28" width="17.42578125" bestFit="1" customWidth="1"/>
    <col min="29" max="29" width="8.5703125" bestFit="1" customWidth="1"/>
    <col min="30" max="30" width="16.7109375" bestFit="1" customWidth="1"/>
    <col min="31" max="31" width="13.7109375" bestFit="1" customWidth="1"/>
    <col min="32" max="32" width="18.42578125" bestFit="1" customWidth="1"/>
    <col min="33" max="33" width="12.85546875" bestFit="1" customWidth="1"/>
    <col min="34" max="34" width="5.28515625" bestFit="1" customWidth="1"/>
    <col min="35" max="35" width="18.42578125" bestFit="1" customWidth="1"/>
    <col min="36" max="36" width="12.85546875" bestFit="1" customWidth="1"/>
  </cols>
  <sheetData>
    <row r="1" spans="1:33" x14ac:dyDescent="0.25">
      <c r="A1" s="91" t="s">
        <v>769</v>
      </c>
    </row>
    <row r="3" spans="1:33" x14ac:dyDescent="0.25">
      <c r="A3" s="16" t="s">
        <v>10</v>
      </c>
      <c r="B3" s="16" t="s">
        <v>379</v>
      </c>
      <c r="C3" s="16" t="s">
        <v>385</v>
      </c>
      <c r="D3" s="67" t="s">
        <v>380</v>
      </c>
      <c r="E3" s="67" t="s">
        <v>381</v>
      </c>
      <c r="F3" s="67" t="s">
        <v>382</v>
      </c>
      <c r="G3" s="67" t="s">
        <v>383</v>
      </c>
      <c r="H3" s="67" t="s">
        <v>384</v>
      </c>
    </row>
    <row r="4" spans="1:33" x14ac:dyDescent="0.25">
      <c r="A4" s="165" t="str">
        <f>IF('Visa Loan Scheme request form'!$E$64&lt;&gt;"",'Visa Loan Scheme request form'!$E$64,"")</f>
        <v>- select -</v>
      </c>
      <c r="B4" s="95" t="str">
        <f>IF('Visa Loan Scheme request form'!$E$65&lt;&gt;"",'Visa Loan Scheme request form'!$E$65,"")</f>
        <v/>
      </c>
      <c r="C4" s="95" t="str">
        <f>IF('Visa Loan Scheme request form'!$E$66&lt;&gt;"",'Visa Loan Scheme request form'!$E$66,"")</f>
        <v/>
      </c>
      <c r="D4" s="96" t="str">
        <f>IF('Visa Loan Scheme request form'!$I$119&lt;&gt;"",'Visa Loan Scheme request form'!$I$119,"")</f>
        <v/>
      </c>
      <c r="E4" s="96" t="str">
        <f>IF('Visa Loan Scheme request form'!$F$181&lt;&gt;"",'Visa Loan Scheme request form'!$F$181,"")</f>
        <v/>
      </c>
      <c r="F4" s="96" t="str">
        <f>IF('Visa Loan Scheme request form'!$B$190&lt;&gt;"",CONCATENATE('Visa Loan Scheme request form'!$B$190,"/",'Visa Loan Scheme request form'!$D$190,"/",'Visa Loan Scheme request form'!$F$190,"/",'Visa Loan Scheme request form'!$G$190,"/",'Visa Loan Scheme request form'!$I$190),"")</f>
        <v/>
      </c>
      <c r="G4" s="94" t="str">
        <f>IF('Visa Loan Scheme request form'!$H$114&lt;&gt;"",'Visa Loan Scheme request form'!$H$114,"")</f>
        <v/>
      </c>
      <c r="H4" s="96" t="str">
        <f>IF('Visa Loan Scheme request form'!$H$169&lt;&gt;"",'Visa Loan Scheme request form'!$H$169,"")</f>
        <v/>
      </c>
    </row>
    <row r="8" spans="1:33" ht="18.75" x14ac:dyDescent="0.3">
      <c r="A8" s="91" t="s">
        <v>857</v>
      </c>
    </row>
    <row r="10" spans="1:33" ht="15.75" x14ac:dyDescent="0.25">
      <c r="A10" s="347" t="s">
        <v>770</v>
      </c>
      <c r="B10" s="347"/>
      <c r="C10" s="347"/>
      <c r="D10" s="347"/>
      <c r="E10" s="347"/>
      <c r="F10" s="347"/>
      <c r="G10" s="347"/>
      <c r="H10" s="347"/>
      <c r="I10" s="347"/>
      <c r="J10" s="347"/>
      <c r="K10" s="347"/>
      <c r="L10" s="347"/>
      <c r="M10" s="347"/>
      <c r="N10" s="347"/>
      <c r="O10" s="348" t="s">
        <v>771</v>
      </c>
      <c r="P10" s="348"/>
      <c r="Q10" s="348"/>
      <c r="R10" s="348"/>
      <c r="S10" s="348"/>
      <c r="T10" s="348"/>
      <c r="U10" s="348" t="s">
        <v>772</v>
      </c>
      <c r="V10" s="348"/>
      <c r="W10" s="348"/>
      <c r="X10" s="348"/>
      <c r="Y10" s="348"/>
      <c r="Z10" s="348"/>
      <c r="AA10" s="348"/>
      <c r="AB10" s="348"/>
      <c r="AC10" s="348"/>
      <c r="AD10" s="348"/>
      <c r="AE10" s="348"/>
      <c r="AF10" s="348"/>
      <c r="AG10" s="348"/>
    </row>
    <row r="11" spans="1:33" ht="21" customHeight="1" x14ac:dyDescent="0.25">
      <c r="A11" s="119" t="s">
        <v>10</v>
      </c>
      <c r="B11" s="119" t="s">
        <v>773</v>
      </c>
      <c r="C11" s="119" t="s">
        <v>379</v>
      </c>
      <c r="D11" s="119" t="s">
        <v>774</v>
      </c>
      <c r="E11" s="119" t="s">
        <v>775</v>
      </c>
      <c r="F11" s="119" t="s">
        <v>776</v>
      </c>
      <c r="G11" s="119" t="s">
        <v>777</v>
      </c>
      <c r="H11" s="119" t="s">
        <v>759</v>
      </c>
      <c r="I11" s="119" t="s">
        <v>760</v>
      </c>
      <c r="J11" s="119" t="s">
        <v>774</v>
      </c>
      <c r="K11" s="119" t="s">
        <v>778</v>
      </c>
      <c r="L11" s="119" t="s">
        <v>779</v>
      </c>
      <c r="M11" s="119" t="s">
        <v>774</v>
      </c>
      <c r="N11" s="119" t="s">
        <v>362</v>
      </c>
      <c r="O11" s="120" t="s">
        <v>780</v>
      </c>
      <c r="P11" s="120" t="s">
        <v>781</v>
      </c>
      <c r="Q11" s="120" t="s">
        <v>782</v>
      </c>
      <c r="R11" s="121" t="s">
        <v>783</v>
      </c>
      <c r="S11" s="120" t="s">
        <v>784</v>
      </c>
      <c r="T11" s="120" t="s">
        <v>785</v>
      </c>
      <c r="U11" s="120" t="s">
        <v>786</v>
      </c>
      <c r="V11" s="120" t="s">
        <v>787</v>
      </c>
      <c r="W11" s="120" t="s">
        <v>788</v>
      </c>
      <c r="X11" s="120" t="s">
        <v>363</v>
      </c>
      <c r="Y11" s="120" t="s">
        <v>789</v>
      </c>
      <c r="Z11" s="122" t="s">
        <v>790</v>
      </c>
      <c r="AA11" s="122" t="s">
        <v>791</v>
      </c>
      <c r="AB11" s="123" t="s">
        <v>792</v>
      </c>
      <c r="AC11" s="124" t="s">
        <v>793</v>
      </c>
      <c r="AD11" s="123" t="s">
        <v>794</v>
      </c>
      <c r="AE11" s="123" t="s">
        <v>795</v>
      </c>
      <c r="AF11" s="123" t="s">
        <v>796</v>
      </c>
      <c r="AG11" s="123" t="s">
        <v>389</v>
      </c>
    </row>
    <row r="12" spans="1:33" x14ac:dyDescent="0.25">
      <c r="A12" s="134" t="str">
        <f>IF('Visa Loan Scheme request form'!$E$64&lt;&gt;"",'Visa Loan Scheme request form'!$E$64,"")</f>
        <v>- select -</v>
      </c>
      <c r="B12" s="134" t="str">
        <f>IF('Visa Loan Scheme request form'!$E$66&lt;&gt;"",'Visa Loan Scheme request form'!$E$66,"")</f>
        <v/>
      </c>
      <c r="C12" s="134" t="str">
        <f>IF('Visa Loan Scheme request form'!$E$65&lt;&gt;"",'Visa Loan Scheme request form'!$E$65,"")</f>
        <v/>
      </c>
      <c r="D12" s="135" t="str">
        <f>CONCATENATE(C12,", ",A12," ",B12)</f>
        <v xml:space="preserve">, - select - </v>
      </c>
      <c r="E12" s="155" t="str">
        <f>IF('Visa Loan Scheme request form'!$F$181&lt;&gt;"",'Visa Loan Scheme request form'!$F$181,"")</f>
        <v/>
      </c>
      <c r="F12" s="130"/>
      <c r="G12" s="130"/>
      <c r="H12" s="130"/>
      <c r="I12" s="130"/>
      <c r="J12" s="125" t="str">
        <f>CONCATENATE(I12," ",E12)</f>
        <v xml:space="preserve"> </v>
      </c>
      <c r="K12" s="134" t="str">
        <f>IF('Visa Loan Scheme request form'!$D$133&lt;&gt;"",'Visa Loan Scheme request form'!$D$133,"")</f>
        <v/>
      </c>
      <c r="L12" s="134" t="str">
        <f>IF('Visa Loan Scheme request form'!$D$134&lt;&gt;"",'Visa Loan Scheme request form'!$D$134,"")</f>
        <v/>
      </c>
      <c r="M12" s="125" t="str">
        <f>CONCATENATE("%",K12)</f>
        <v>%</v>
      </c>
      <c r="N12" s="134" t="str">
        <f>IF('Visa Loan Scheme request form'!$E$70&lt;&gt;"",'Visa Loan Scheme request form'!$E$70,"")</f>
        <v/>
      </c>
      <c r="O12" s="127"/>
      <c r="P12" s="127"/>
      <c r="Q12" s="127"/>
      <c r="R12" s="131"/>
      <c r="S12" s="127" t="s">
        <v>797</v>
      </c>
      <c r="T12" s="133" t="str">
        <f>IF('Visa Loan Scheme request form'!$H$114&lt;&gt;"",'Visa Loan Scheme request form'!$H$114,"")</f>
        <v/>
      </c>
      <c r="U12" s="127" t="str">
        <f>S12</f>
        <v>VISA LOAN</v>
      </c>
      <c r="V12" s="128" t="str">
        <f>T12</f>
        <v/>
      </c>
      <c r="W12" s="129" t="s">
        <v>798</v>
      </c>
      <c r="X12" s="149" t="s">
        <v>372</v>
      </c>
      <c r="Y12" s="163">
        <v>19003</v>
      </c>
      <c r="Z12" s="150" t="s">
        <v>368</v>
      </c>
      <c r="AA12" s="151" t="s">
        <v>369</v>
      </c>
      <c r="AB12" s="152" t="s">
        <v>806</v>
      </c>
      <c r="AC12" s="132" t="s">
        <v>372</v>
      </c>
      <c r="AD12" s="126"/>
      <c r="AE12" s="126"/>
      <c r="AF12" s="126"/>
      <c r="AG12" s="126"/>
    </row>
    <row r="13" spans="1:33" x14ac:dyDescent="0.25">
      <c r="T13" s="136" t="str">
        <f>IF('Visa Loan Scheme request form'!$I$115&lt;&gt;"",'Visa Loan Scheme request form'!$I$115,"")</f>
        <v/>
      </c>
    </row>
    <row r="14" spans="1:33" x14ac:dyDescent="0.25">
      <c r="E14" s="137"/>
    </row>
    <row r="18" spans="1:36" ht="18.75" x14ac:dyDescent="0.3">
      <c r="A18" s="91" t="s">
        <v>858</v>
      </c>
    </row>
    <row r="20" spans="1:36" ht="15.75" x14ac:dyDescent="0.25">
      <c r="A20" s="347" t="s">
        <v>770</v>
      </c>
      <c r="B20" s="347"/>
      <c r="C20" s="347"/>
      <c r="D20" s="347"/>
      <c r="E20" s="347"/>
      <c r="F20" s="347"/>
      <c r="G20" s="347"/>
      <c r="H20" s="347"/>
      <c r="I20" s="347"/>
      <c r="J20" s="347"/>
      <c r="K20" s="347"/>
      <c r="L20" s="347"/>
      <c r="M20" s="347"/>
      <c r="N20" s="347"/>
      <c r="O20" s="347"/>
      <c r="P20" s="347"/>
      <c r="Q20" s="347"/>
      <c r="R20" s="347"/>
      <c r="S20" s="347"/>
      <c r="T20" s="348" t="s">
        <v>771</v>
      </c>
      <c r="U20" s="348"/>
      <c r="V20" s="348"/>
      <c r="W20" s="348"/>
      <c r="X20" s="348"/>
      <c r="Y20" s="348"/>
      <c r="Z20" s="349" t="s">
        <v>772</v>
      </c>
      <c r="AA20" s="350"/>
      <c r="AB20" s="350"/>
      <c r="AC20" s="350"/>
      <c r="AD20" s="350"/>
      <c r="AE20" s="350"/>
      <c r="AF20" s="350"/>
      <c r="AG20" s="350"/>
      <c r="AH20" s="350"/>
      <c r="AI20" s="350"/>
      <c r="AJ20" s="351"/>
    </row>
    <row r="21" spans="1:36" ht="15.75" x14ac:dyDescent="0.25">
      <c r="A21" s="119" t="s">
        <v>10</v>
      </c>
      <c r="B21" s="119" t="s">
        <v>773</v>
      </c>
      <c r="C21" s="119" t="s">
        <v>379</v>
      </c>
      <c r="D21" s="119" t="s">
        <v>774</v>
      </c>
      <c r="E21" s="119" t="s">
        <v>775</v>
      </c>
      <c r="F21" s="119" t="s">
        <v>776</v>
      </c>
      <c r="G21" s="119" t="s">
        <v>777</v>
      </c>
      <c r="H21" s="119" t="s">
        <v>759</v>
      </c>
      <c r="I21" s="119" t="s">
        <v>760</v>
      </c>
      <c r="J21" s="119" t="s">
        <v>774</v>
      </c>
      <c r="K21" s="119" t="s">
        <v>323</v>
      </c>
      <c r="L21" s="138" t="s">
        <v>324</v>
      </c>
      <c r="M21" s="138" t="s">
        <v>799</v>
      </c>
      <c r="N21" s="138" t="s">
        <v>800</v>
      </c>
      <c r="O21" s="119" t="s">
        <v>801</v>
      </c>
      <c r="P21" s="119" t="s">
        <v>774</v>
      </c>
      <c r="Q21" s="119" t="s">
        <v>362</v>
      </c>
      <c r="R21" s="120" t="s">
        <v>780</v>
      </c>
      <c r="S21" s="120" t="s">
        <v>781</v>
      </c>
      <c r="T21" s="120" t="s">
        <v>782</v>
      </c>
      <c r="U21" s="121" t="s">
        <v>783</v>
      </c>
      <c r="V21" s="120" t="s">
        <v>784</v>
      </c>
      <c r="W21" s="120" t="s">
        <v>785</v>
      </c>
      <c r="X21" s="120" t="s">
        <v>786</v>
      </c>
      <c r="Y21" s="120" t="s">
        <v>787</v>
      </c>
      <c r="Z21" s="120" t="s">
        <v>788</v>
      </c>
      <c r="AA21" s="120" t="s">
        <v>363</v>
      </c>
      <c r="AB21" s="120" t="s">
        <v>789</v>
      </c>
      <c r="AC21" s="122" t="s">
        <v>790</v>
      </c>
      <c r="AD21" s="122" t="s">
        <v>791</v>
      </c>
      <c r="AE21" s="123" t="s">
        <v>792</v>
      </c>
      <c r="AF21" s="124" t="s">
        <v>793</v>
      </c>
      <c r="AG21" s="123" t="s">
        <v>794</v>
      </c>
      <c r="AH21" s="123" t="s">
        <v>795</v>
      </c>
      <c r="AI21" s="123" t="s">
        <v>796</v>
      </c>
      <c r="AJ21" s="123" t="s">
        <v>389</v>
      </c>
    </row>
    <row r="22" spans="1:36" x14ac:dyDescent="0.25">
      <c r="A22" s="145" t="str">
        <f>IF('Visa Loan Scheme request form'!$E$64&lt;&gt;"",'Visa Loan Scheme request form'!$E$64,"")</f>
        <v>- select -</v>
      </c>
      <c r="B22" s="145" t="str">
        <f>IF('Visa Loan Scheme request form'!$E$66&lt;&gt;"",'Visa Loan Scheme request form'!$E$66,"")</f>
        <v/>
      </c>
      <c r="C22" s="145" t="str">
        <f>IF('Visa Loan Scheme request form'!$E$65&lt;&gt;"",'Visa Loan Scheme request form'!$E$65,"")</f>
        <v/>
      </c>
      <c r="D22" s="125" t="str">
        <f>CONCATENATE(C22,", ",A22," ",B22)</f>
        <v xml:space="preserve">, - select - </v>
      </c>
      <c r="E22" s="145" t="str">
        <f>IF('Visa Loan Scheme request form'!$F$181&lt;&gt;"",'Visa Loan Scheme request form'!$F$181,"")</f>
        <v/>
      </c>
      <c r="F22" s="32"/>
      <c r="G22" s="32"/>
      <c r="H22" s="32"/>
      <c r="I22" s="32"/>
      <c r="J22" s="125" t="str">
        <f>CONCATENATE(I22," ",E22)</f>
        <v xml:space="preserve"> </v>
      </c>
      <c r="K22" s="145" t="str">
        <f>IF('Visa Loan Scheme request form'!$D$126&lt;&gt;"",'Visa Loan Scheme request form'!$D$126,"")</f>
        <v/>
      </c>
      <c r="L22" s="145" t="str">
        <f>CONCATENATE(IF('Visa Loan Scheme request form'!$D$127&lt;&gt;"",'Visa Loan Scheme request form'!$D$127,""),IF('Visa Loan Scheme request form'!$D$128&lt;&gt;"", ", " &amp; 'Visa Loan Scheme request form'!$D$128,""),IF('Visa Loan Scheme request form'!$D$129&lt;&gt;"", ", " &amp; 'Visa Loan Scheme request form'!$D$129,""),IF('Visa Loan Scheme request form'!$D$130&lt;&gt;"", ", " &amp; 'Visa Loan Scheme request form'!$D$130,""),IF('Visa Loan Scheme request form'!$D$131&lt;&gt;"", ", " &amp; 'Visa Loan Scheme request form'!$D$131,""))</f>
        <v/>
      </c>
      <c r="M22" s="145" t="str">
        <f>IF('Visa Loan Scheme request form'!$D$133&lt;&gt;"",'Visa Loan Scheme request form'!$D$133,"")</f>
        <v/>
      </c>
      <c r="N22" s="145" t="str">
        <f>IF('Visa Loan Scheme request form'!$D$134&lt;&gt;"",'Visa Loan Scheme request form'!$D$134,"")</f>
        <v/>
      </c>
      <c r="O22" s="145" t="str">
        <f>IF('Visa Loan Scheme request form'!$D$135&lt;&gt;"",'Visa Loan Scheme request form'!$D$135,"")</f>
        <v/>
      </c>
      <c r="P22" s="125" t="str">
        <f>CONCATENATE("%",K22)</f>
        <v>%</v>
      </c>
      <c r="Q22" s="146" t="str">
        <f>IF('Visa Loan Scheme request form'!$E$70&lt;&gt;"",'Visa Loan Scheme request form'!$E$70,"")</f>
        <v/>
      </c>
      <c r="R22" s="139"/>
      <c r="S22" s="139"/>
      <c r="T22" s="140"/>
      <c r="U22" s="141"/>
      <c r="V22" s="140" t="s">
        <v>797</v>
      </c>
      <c r="W22" s="142" t="str">
        <f>IF('Visa Loan Scheme request form'!$H$114&lt;&gt;"",'Visa Loan Scheme request form'!$H$114,"")</f>
        <v/>
      </c>
      <c r="X22" s="140" t="s">
        <v>797</v>
      </c>
      <c r="Y22" s="142" t="str">
        <f>W22</f>
        <v/>
      </c>
      <c r="Z22" s="143" t="s">
        <v>798</v>
      </c>
      <c r="AA22" s="144" t="s">
        <v>372</v>
      </c>
      <c r="AB22" s="164">
        <v>19003</v>
      </c>
      <c r="AC22" s="147" t="s">
        <v>368</v>
      </c>
      <c r="AD22" s="153" t="s">
        <v>369</v>
      </c>
      <c r="AE22" s="154" t="s">
        <v>806</v>
      </c>
      <c r="AF22" s="132" t="s">
        <v>372</v>
      </c>
      <c r="AG22" s="126"/>
      <c r="AH22" s="126"/>
      <c r="AI22" s="126"/>
      <c r="AJ22" s="126"/>
    </row>
    <row r="23" spans="1:36" x14ac:dyDescent="0.25">
      <c r="W23" s="136" t="str">
        <f>IF('Visa Loan Scheme request form'!$I$115&lt;&gt;"",'Visa Loan Scheme request form'!$I$115,"")</f>
        <v/>
      </c>
    </row>
  </sheetData>
  <sheetProtection password="D21E" sheet="1" objects="1" scenarios="1"/>
  <protectedRanges>
    <protectedRange algorithmName="SHA-512" hashValue="IiYEPRUi2UWgUnT5DSi9TgNko9EVlTyMACUzZvgE0fHx4Q124S00MTWsE1w5iBM1UPCdivncLIioYM1AmfEPrw==" saltValue="iKnNSvp/R4Ow5rJeliUO/A==" spinCount="100000" sqref="D10:D12 J10:J12 M10:M12" name="Finance Use Only_1"/>
    <protectedRange algorithmName="SHA-512" hashValue="IiYEPRUi2UWgUnT5DSi9TgNko9EVlTyMACUzZvgE0fHx4Q124S00MTWsE1w5iBM1UPCdivncLIioYM1AmfEPrw==" saltValue="iKnNSvp/R4Ow5rJeliUO/A==" spinCount="100000" sqref="D20:D21 J21 P21 R20 L20" name="Finance Use Only"/>
    <protectedRange algorithmName="SHA-512" hashValue="IiYEPRUi2UWgUnT5DSi9TgNko9EVlTyMACUzZvgE0fHx4Q124S00MTWsE1w5iBM1UPCdivncLIioYM1AmfEPrw==" saltValue="iKnNSvp/R4Ow5rJeliUO/A==" spinCount="100000" sqref="D22 J22 P22" name="Finance Use Only_2"/>
  </protectedRanges>
  <mergeCells count="6">
    <mergeCell ref="A10:N10"/>
    <mergeCell ref="O10:T10"/>
    <mergeCell ref="U10:AG10"/>
    <mergeCell ref="A20:S20"/>
    <mergeCell ref="T20:Y20"/>
    <mergeCell ref="Z20:AJ20"/>
  </mergeCells>
  <conditionalFormatting sqref="B3">
    <cfRule type="expression" dxfId="8" priority="10">
      <formula>B$4=""</formula>
    </cfRule>
  </conditionalFormatting>
  <conditionalFormatting sqref="C3:H3">
    <cfRule type="expression" dxfId="7" priority="9">
      <formula>C$4=""</formula>
    </cfRule>
  </conditionalFormatting>
  <conditionalFormatting sqref="A3">
    <cfRule type="expression" dxfId="6" priority="8">
      <formula>A$4=""</formula>
    </cfRule>
  </conditionalFormatting>
  <conditionalFormatting sqref="A11:AC11">
    <cfRule type="expression" dxfId="5" priority="7">
      <formula>A$12=""</formula>
    </cfRule>
  </conditionalFormatting>
  <conditionalFormatting sqref="A21:AJ21">
    <cfRule type="expression" dxfId="4" priority="4">
      <formula>A$22=""</formula>
    </cfRule>
  </conditionalFormatting>
  <conditionalFormatting sqref="W22">
    <cfRule type="expression" dxfId="3" priority="3">
      <formula>$W$23&lt;&gt;""</formula>
    </cfRule>
  </conditionalFormatting>
  <conditionalFormatting sqref="T12">
    <cfRule type="expression" dxfId="2" priority="6">
      <formula>$T$13&lt;&gt;""</formula>
    </cfRule>
  </conditionalFormatting>
  <pageMargins left="0.7" right="0.7" top="0.75" bottom="0.75" header="0.3" footer="0.3"/>
  <ignoredErrors>
    <ignoredError sqref="X12 Z12:AC12 AA22 AC22:AF22" numberStoredAsText="1"/>
  </ignoredErrors>
  <legacyDrawing r:id="rId1"/>
  <extLst>
    <ext xmlns:x14="http://schemas.microsoft.com/office/spreadsheetml/2009/9/main" uri="{78C0D931-6437-407d-A8EE-F0AAD7539E65}">
      <x14:conditionalFormattings>
        <x14:conditionalFormatting xmlns:xm="http://schemas.microsoft.com/office/excel/2006/main">
          <x14:cfRule type="expression" priority="1" stopIfTrue="1" id="{86C81B0B-301A-463F-B572-A7BECE866633}">
            <xm:f>'Visa fees &amp; dropdowns'!$O$23&lt;&gt;1</xm:f>
            <x14:dxf>
              <font>
                <color theme="0" tint="-0.499984740745262"/>
              </font>
              <fill>
                <patternFill>
                  <bgColor theme="0" tint="-0.24994659260841701"/>
                </patternFill>
              </fill>
            </x14:dxf>
          </x14:cfRule>
          <xm:sqref>A8:AG12</xm:sqref>
        </x14:conditionalFormatting>
        <x14:conditionalFormatting xmlns:xm="http://schemas.microsoft.com/office/excel/2006/main">
          <x14:cfRule type="expression" priority="2" stopIfTrue="1" id="{7927D50E-EC7A-4BF2-AB4C-038F81B76B2E}">
            <xm:f>'Visa fees &amp; dropdowns'!$O$23&lt;&gt;2</xm:f>
            <x14:dxf>
              <font>
                <color theme="0" tint="-0.499984740745262"/>
              </font>
              <fill>
                <patternFill>
                  <bgColor theme="0" tint="-0.24994659260841701"/>
                </patternFill>
              </fill>
            </x14:dxf>
          </x14:cfRule>
          <xm:sqref>A18:AJ22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Cost Centre list</vt:lpstr>
      <vt:lpstr>Visa fees &amp; dropdowns</vt:lpstr>
      <vt:lpstr>Visa Loan Scheme request form</vt:lpstr>
      <vt:lpstr>Loan &amp; payment instructions</vt:lpstr>
      <vt:lpstr>CostCentre</vt:lpstr>
      <vt:lpstr>Nationality</vt:lpstr>
      <vt:lpstr>'Visa Loan Scheme request form'!Print_Area</vt:lpstr>
      <vt:lpstr>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tcurrie</dc:creator>
  <cp:lastModifiedBy>Tim Currie</cp:lastModifiedBy>
  <cp:lastPrinted>2018-12-15T17:04:11Z</cp:lastPrinted>
  <dcterms:created xsi:type="dcterms:W3CDTF">2018-06-23T15:40:55Z</dcterms:created>
  <dcterms:modified xsi:type="dcterms:W3CDTF">2026-04-01T13:16:13Z</dcterms:modified>
</cp:coreProperties>
</file>