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O:\PS\Staff Immigration Team\PBS Forms and Guidance\CoS application forms\"/>
    </mc:Choice>
  </mc:AlternateContent>
  <xr:revisionPtr revIDLastSave="0" documentId="13_ncr:1_{82B8883A-8E9E-42C8-BA8E-6ADDAFF36CDE}" xr6:coauthVersionLast="47" xr6:coauthVersionMax="47" xr10:uidLastSave="{00000000-0000-0000-0000-000000000000}"/>
  <workbookProtection workbookPassword="DC0E" lockStructure="1"/>
  <bookViews>
    <workbookView xWindow="-28920" yWindow="-120" windowWidth="29040" windowHeight="15720" activeTab="2" xr2:uid="{00000000-000D-0000-FFFF-FFFF00000000}"/>
  </bookViews>
  <sheets>
    <sheet name="Cost Centre list" sheetId="4" r:id="rId1"/>
    <sheet name="Dropdowns" sheetId="5" r:id="rId2"/>
    <sheet name="Tier 5 CoS extension form" sheetId="1" r:id="rId3"/>
    <sheet name="CHECKING" sheetId="6" r:id="rId4"/>
  </sheets>
  <definedNames>
    <definedName name="_xlnm._FilterDatabase" localSheetId="1" hidden="1">Dropdowns!$A$2:$A$270</definedName>
    <definedName name="cc">#REF!</definedName>
    <definedName name="csDesignMode">1</definedName>
    <definedName name="date">#REF!</definedName>
    <definedName name="exp">#REF!</definedName>
    <definedName name="_xlnm.Extract" localSheetId="1">Dropdowns!#REF!</definedName>
    <definedName name="invoicedate">#REF!</definedName>
    <definedName name="_xlnm.Print_Area" localSheetId="2">'Tier 5 CoS extension form'!$A$1:$T$399</definedName>
    <definedName name="sub">#REF!</definedName>
    <definedName name="subjective">#REF!</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01" i="1" l="1"/>
  <c r="E41" i="6" s="1"/>
  <c r="F166" i="1"/>
  <c r="F165" i="1"/>
  <c r="H162" i="1"/>
  <c r="F162" i="1"/>
  <c r="A165" i="1" s="1"/>
  <c r="D162" i="1"/>
  <c r="A169" i="1"/>
  <c r="A166" i="1" l="1"/>
  <c r="D171" i="1"/>
  <c r="D170" i="1"/>
  <c r="C45" i="6"/>
  <c r="B45" i="6"/>
  <c r="B44" i="6"/>
  <c r="J112" i="1"/>
  <c r="C46" i="6" s="1"/>
  <c r="A173" i="1"/>
  <c r="A13" i="1"/>
  <c r="A10" i="1"/>
  <c r="C77" i="1"/>
  <c r="C44" i="6" l="1"/>
  <c r="E44" i="6" s="1"/>
  <c r="A37" i="1"/>
  <c r="C351" i="1" l="1"/>
  <c r="F12" i="1"/>
  <c r="A9" i="1"/>
  <c r="F9" i="1"/>
  <c r="J345" i="1" l="1"/>
  <c r="B66" i="6"/>
  <c r="B65" i="6"/>
  <c r="B64" i="6"/>
  <c r="B63" i="6"/>
  <c r="E70" i="6"/>
  <c r="F61" i="6" l="1"/>
  <c r="F60" i="6"/>
  <c r="F59" i="6"/>
  <c r="F58" i="6"/>
  <c r="C74" i="6"/>
  <c r="C72" i="6"/>
  <c r="C71" i="6"/>
  <c r="C70" i="6"/>
  <c r="E74" i="6"/>
  <c r="E2" i="6" s="1"/>
  <c r="D55" i="6"/>
  <c r="C55" i="6" s="1"/>
  <c r="A134" i="1"/>
  <c r="D161" i="6" s="1"/>
  <c r="A58" i="6" l="1"/>
  <c r="C67" i="6"/>
  <c r="C56" i="6"/>
  <c r="G11" i="6"/>
  <c r="A12" i="1" l="1"/>
  <c r="B70" i="1" l="1"/>
  <c r="J41" i="1"/>
  <c r="C10" i="6"/>
  <c r="C11" i="6"/>
  <c r="B52" i="1"/>
  <c r="B47" i="1"/>
  <c r="C165" i="6" l="1"/>
  <c r="D159" i="6"/>
  <c r="D158" i="6"/>
  <c r="D157" i="6"/>
  <c r="D156" i="6"/>
  <c r="B28" i="1" l="1"/>
  <c r="E5" i="6" s="1"/>
  <c r="F134" i="6" l="1"/>
  <c r="J261" i="1" l="1"/>
  <c r="M132" i="6" s="1"/>
  <c r="A261" i="1" l="1"/>
  <c r="C149" i="6" l="1"/>
  <c r="C82" i="6"/>
  <c r="C23" i="6"/>
  <c r="C21" i="6"/>
  <c r="C13" i="6"/>
  <c r="C12" i="6"/>
  <c r="C7" i="6"/>
  <c r="C6" i="6"/>
  <c r="B245" i="1" l="1"/>
  <c r="D123" i="6" s="1"/>
  <c r="D170" i="6"/>
  <c r="A174" i="6" s="1"/>
  <c r="D168" i="6"/>
  <c r="D171" i="6"/>
  <c r="D165" i="6"/>
  <c r="E181" i="6"/>
  <c r="E180" i="6"/>
  <c r="E179" i="6"/>
  <c r="E178" i="6"/>
  <c r="E177" i="6"/>
  <c r="E176" i="6"/>
  <c r="C176" i="6" s="1"/>
  <c r="D381" i="1"/>
  <c r="E182" i="6" s="1"/>
  <c r="G364" i="1"/>
  <c r="E171" i="6" s="1"/>
  <c r="B364" i="1"/>
  <c r="E170" i="6" s="1"/>
  <c r="J339" i="1"/>
  <c r="J333" i="1"/>
  <c r="J326" i="1"/>
  <c r="J323" i="1"/>
  <c r="J320" i="1"/>
  <c r="D160" i="6"/>
  <c r="J315" i="1"/>
  <c r="J313" i="1"/>
  <c r="J311" i="1"/>
  <c r="C151" i="6"/>
  <c r="C150" i="6"/>
  <c r="D145" i="6"/>
  <c r="D144" i="6"/>
  <c r="D143" i="6"/>
  <c r="D142" i="6"/>
  <c r="D138" i="6"/>
  <c r="C138" i="6" s="1"/>
  <c r="D136" i="6"/>
  <c r="D135" i="6"/>
  <c r="D134" i="6"/>
  <c r="C134" i="6" s="1"/>
  <c r="D124" i="6"/>
  <c r="C124" i="6" s="1"/>
  <c r="D122" i="6"/>
  <c r="D132" i="6"/>
  <c r="D109" i="6"/>
  <c r="C109" i="6" s="1"/>
  <c r="D108" i="6"/>
  <c r="D107" i="6"/>
  <c r="D106" i="6"/>
  <c r="D105" i="6"/>
  <c r="D104" i="6"/>
  <c r="C103" i="6" s="1"/>
  <c r="D103" i="6"/>
  <c r="D102" i="6"/>
  <c r="D101" i="6"/>
  <c r="D100" i="6"/>
  <c r="D99" i="6"/>
  <c r="D98" i="6"/>
  <c r="C97" i="6" s="1"/>
  <c r="D97" i="6"/>
  <c r="D96" i="6"/>
  <c r="D95" i="6"/>
  <c r="D94" i="6"/>
  <c r="D93" i="6"/>
  <c r="D92" i="6"/>
  <c r="C91" i="6" s="1"/>
  <c r="D91" i="6"/>
  <c r="D89" i="6"/>
  <c r="C89" i="6" s="1"/>
  <c r="E202" i="1"/>
  <c r="E89" i="6" s="1"/>
  <c r="D88" i="6"/>
  <c r="C88" i="6" s="1"/>
  <c r="D84" i="6"/>
  <c r="C84" i="6" s="1"/>
  <c r="D79" i="6"/>
  <c r="C79" i="6" s="1"/>
  <c r="D78" i="6"/>
  <c r="C78" i="6" s="1"/>
  <c r="J174" i="1"/>
  <c r="F161" i="1"/>
  <c r="H160" i="1"/>
  <c r="F160" i="1"/>
  <c r="D160" i="1"/>
  <c r="A157" i="1"/>
  <c r="E78" i="6" s="1"/>
  <c r="I158" i="1"/>
  <c r="I155" i="1"/>
  <c r="F164" i="1" l="1"/>
  <c r="C122" i="6"/>
  <c r="F57" i="6"/>
  <c r="D174" i="6"/>
  <c r="F56" i="6"/>
  <c r="C168" i="6"/>
  <c r="C166" i="6"/>
  <c r="C136" i="6"/>
  <c r="C135" i="6"/>
  <c r="D166" i="6"/>
  <c r="D117" i="1"/>
  <c r="A74" i="1"/>
  <c r="E24" i="6" s="1"/>
  <c r="E79" i="6" l="1"/>
  <c r="E50" i="6"/>
  <c r="C50" i="6" s="1"/>
  <c r="D51" i="6"/>
  <c r="D50" i="6"/>
  <c r="D41" i="6"/>
  <c r="D40" i="6"/>
  <c r="D39" i="6"/>
  <c r="D38" i="6"/>
  <c r="D37" i="6"/>
  <c r="D36" i="6"/>
  <c r="D35" i="6"/>
  <c r="C35" i="6" s="1"/>
  <c r="C34" i="6"/>
  <c r="E102" i="1"/>
  <c r="J41" i="6" s="1"/>
  <c r="B91" i="1"/>
  <c r="E34" i="6" s="1"/>
  <c r="C33" i="6"/>
  <c r="D32" i="6"/>
  <c r="C32" i="6" s="1"/>
  <c r="D31" i="6"/>
  <c r="D30" i="6"/>
  <c r="C30" i="6" s="1"/>
  <c r="D29" i="6"/>
  <c r="C29" i="6" s="1"/>
  <c r="D28" i="6"/>
  <c r="C28" i="6" s="1"/>
  <c r="D27" i="6"/>
  <c r="A83" i="1"/>
  <c r="E31" i="6" s="1"/>
  <c r="E27" i="6"/>
  <c r="C27" i="6" l="1"/>
  <c r="C41" i="6"/>
  <c r="C31" i="6"/>
  <c r="E26" i="6"/>
  <c r="E66" i="1"/>
  <c r="E20" i="6" s="1"/>
  <c r="C20" i="6"/>
  <c r="D24" i="6"/>
  <c r="D22" i="6"/>
  <c r="C22" i="6" s="1"/>
  <c r="D20" i="6"/>
  <c r="D19" i="6"/>
  <c r="C19" i="6" s="1"/>
  <c r="D18" i="6"/>
  <c r="C18" i="6" s="1"/>
  <c r="D17" i="6"/>
  <c r="C17" i="6" s="1"/>
  <c r="J50" i="1"/>
  <c r="J45" i="1"/>
  <c r="J43" i="1"/>
  <c r="J32" i="1"/>
  <c r="J30" i="1"/>
  <c r="D5" i="6"/>
  <c r="C5" i="6" s="1"/>
  <c r="B2" i="6"/>
  <c r="A2" i="6"/>
  <c r="A7" i="1"/>
  <c r="F7" i="1" s="1"/>
  <c r="S5" i="1"/>
  <c r="T4" i="1"/>
  <c r="C26" i="6" l="1"/>
  <c r="C25" i="6"/>
  <c r="C24" i="6"/>
  <c r="E25" i="6"/>
  <c r="E21" i="6"/>
  <c r="C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tcurrie</author>
  </authors>
  <commentList>
    <comment ref="I62" authorId="0" shapeId="0" xr:uid="{00000000-0006-0000-0200-000001000000}">
      <text>
        <r>
          <rPr>
            <b/>
            <sz val="9"/>
            <color indexed="81"/>
            <rFont val="Tahoma"/>
            <family val="2"/>
          </rPr>
          <t>If the appropriate title does not appear in the dropdown list enter it in this field</t>
        </r>
      </text>
    </comment>
  </commentList>
</comments>
</file>

<file path=xl/sharedStrings.xml><?xml version="1.0" encoding="utf-8"?>
<sst xmlns="http://schemas.openxmlformats.org/spreadsheetml/2006/main" count="1858" uniqueCount="1014">
  <si>
    <t>Cost Centre list</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</si>
  <si>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</si>
  <si>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</si>
  <si>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</si>
  <si>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</si>
  <si>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</si>
  <si>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</si>
  <si>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</si>
  <si>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</si>
  <si>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</si>
  <si>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</si>
  <si>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</si>
  <si>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</si>
  <si>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</si>
  <si>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</si>
  <si>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</si>
  <si>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</si>
  <si>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</si>
  <si>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</si>
  <si>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</si>
  <si>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</si>
  <si>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</si>
  <si>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</si>
  <si>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</si>
  <si>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</si>
  <si>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</si>
  <si>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</si>
  <si>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</si>
  <si>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</si>
  <si>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</si>
  <si>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</si>
  <si>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</si>
  <si>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</si>
  <si>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</si>
  <si>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</si>
  <si>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</si>
  <si>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</si>
  <si>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</si>
  <si>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</si>
  <si>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</si>
  <si>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</si>
  <si>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</si>
  <si>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</si>
  <si>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</si>
  <si>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</si>
  <si>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</si>
  <si>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</si>
  <si>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</si>
  <si>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</si>
  <si>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</si>
  <si>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</si>
  <si>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</si>
  <si>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</si>
  <si>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</si>
  <si>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</si>
  <si>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</si>
  <si>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</si>
  <si>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</si>
  <si>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</si>
  <si>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</si>
  <si>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</si>
  <si>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</si>
  <si>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</si>
  <si>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</si>
  <si>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</si>
  <si>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</si>
  <si>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</si>
  <si>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</si>
  <si>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</si>
  <si>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</si>
  <si>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</si>
  <si>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</si>
  <si>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</si>
  <si>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</si>
  <si>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</si>
  <si>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</si>
  <si>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</si>
  <si>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</si>
  <si>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</si>
  <si>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</si>
  <si>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</si>
  <si>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</si>
  <si>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</si>
  <si>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</si>
  <si>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</si>
  <si>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</si>
  <si>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</si>
  <si>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</si>
  <si>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</si>
  <si>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</si>
  <si>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</si>
  <si>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</si>
  <si>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</si>
  <si>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</si>
  <si>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</si>
  <si>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</si>
  <si>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</si>
  <si>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</si>
  <si>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</si>
  <si>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</si>
  <si>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</si>
  <si>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</si>
  <si>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</si>
  <si>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</si>
  <si>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</si>
  <si>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</si>
  <si>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</si>
  <si>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</si>
  <si>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</si>
  <si>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</si>
  <si>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</si>
  <si>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</si>
  <si>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</si>
  <si>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</si>
  <si>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</si>
  <si>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</si>
  <si>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</si>
  <si>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</si>
  <si>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</si>
  <si>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</si>
  <si>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</si>
  <si>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</si>
  <si>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</si>
  <si>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</si>
  <si>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</si>
  <si>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</si>
  <si>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</si>
  <si>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</si>
  <si>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</si>
  <si>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</si>
  <si>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</si>
  <si>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</si>
  <si>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</si>
  <si>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</si>
  <si>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</si>
  <si>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</si>
  <si>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</si>
  <si>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</si>
  <si>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</si>
  <si>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</si>
  <si>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</si>
  <si>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</si>
  <si>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</si>
  <si>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</si>
  <si>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</si>
  <si>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</si>
  <si>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</si>
  <si>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</si>
  <si>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</si>
  <si>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</si>
  <si>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</si>
  <si>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</si>
  <si>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</si>
  <si>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</si>
  <si>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</si>
  <si>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</si>
  <si>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</si>
  <si>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</si>
  <si>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</si>
  <si>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</si>
  <si>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</si>
  <si>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</si>
  <si>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</si>
  <si>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</si>
  <si>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</si>
  <si>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</si>
  <si>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</si>
  <si>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</si>
  <si>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</si>
  <si>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</si>
  <si>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</si>
  <si>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</si>
  <si>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</si>
  <si>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</si>
  <si>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</si>
  <si>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</si>
  <si>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</si>
  <si>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</si>
  <si>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</si>
  <si>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</si>
  <si>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</si>
  <si>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</si>
  <si>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</si>
  <si>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</si>
  <si>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</si>
  <si>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</si>
  <si>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</si>
  <si>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</si>
  <si>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</si>
  <si>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</si>
  <si>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</si>
  <si>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</si>
  <si>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</si>
  <si>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</si>
  <si>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</si>
  <si>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</si>
  <si>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</si>
  <si>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</si>
  <si>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</si>
  <si>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</si>
  <si>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</si>
  <si>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</si>
  <si>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</si>
  <si>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</si>
  <si>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</si>
  <si>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</si>
  <si>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</si>
  <si>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</si>
  <si>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</si>
  <si>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</si>
  <si>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</si>
  <si>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</si>
  <si>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</si>
  <si>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</si>
  <si>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</si>
  <si>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</si>
  <si>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</si>
  <si>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</si>
  <si>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</si>
  <si>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</si>
  <si>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</si>
  <si>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</si>
  <si>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</si>
  <si>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</si>
  <si>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</si>
  <si>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</si>
  <si>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</si>
  <si>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</si>
  <si>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</si>
  <si>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</si>
  <si>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</si>
  <si>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</si>
  <si>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</si>
  <si>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</si>
  <si>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</si>
  <si>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</si>
  <si>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</si>
  <si>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</si>
  <si>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</si>
  <si>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</si>
  <si>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</si>
  <si>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</si>
  <si>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</si>
  <si>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</si>
  <si>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</si>
  <si>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</si>
  <si>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</si>
  <si>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</si>
  <si>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</si>
  <si>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</si>
  <si>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</si>
  <si>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</si>
  <si>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</si>
  <si>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</si>
  <si>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</si>
  <si>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</si>
  <si>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</si>
  <si>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</si>
  <si>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</si>
  <si>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</si>
  <si>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</si>
  <si>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</si>
  <si>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</si>
  <si>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</si>
  <si>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</si>
  <si>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</si>
  <si>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</si>
  <si>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</si>
  <si>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</si>
  <si>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</si>
  <si>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</si>
  <si>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</si>
  <si>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</si>
  <si>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</si>
  <si>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</si>
  <si>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</si>
  <si>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</si>
  <si>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</si>
  <si>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</si>
  <si>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</si>
  <si>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</si>
  <si>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</si>
  <si>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</si>
  <si>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</si>
  <si>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</si>
  <si>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</si>
  <si>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</si>
  <si>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</si>
  <si>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</si>
  <si>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</si>
  <si>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</si>
  <si>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</si>
  <si>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</si>
  <si>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</si>
  <si>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</si>
  <si>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</si>
  <si>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</si>
  <si>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</si>
  <si>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</si>
  <si>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</si>
  <si>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</si>
  <si>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</si>
  <si>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</si>
  <si>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</si>
  <si>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</si>
  <si>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</si>
  <si>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</si>
  <si>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</si>
  <si>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</si>
  <si>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</si>
  <si>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</si>
  <si>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</si>
  <si>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</si>
  <si>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</si>
  <si>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</si>
  <si>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</si>
  <si>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</si>
  <si>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</si>
  <si>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</si>
  <si>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</si>
  <si>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</si>
  <si>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</si>
  <si>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</si>
  <si>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</si>
  <si>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</si>
  <si>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</si>
  <si>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</si>
  <si>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</si>
  <si>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</si>
  <si>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</si>
  <si>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</si>
  <si>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</si>
  <si>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</si>
  <si>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</si>
  <si>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</si>
  <si>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</si>
  <si>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</si>
  <si>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</si>
  <si>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</si>
  <si>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</si>
  <si>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</si>
  <si>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</si>
  <si>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</si>
  <si>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</si>
  <si>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</si>
  <si>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</si>
  <si>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</si>
  <si>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</si>
  <si>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</si>
  <si>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</si>
  <si>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</si>
  <si>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</si>
  <si>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</si>
  <si>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</si>
  <si>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</si>
  <si>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</si>
  <si>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</si>
  <si>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</si>
  <si>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</si>
  <si>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</si>
  <si>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</si>
  <si>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</si>
  <si>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</si>
  <si>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</si>
  <si>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</si>
  <si>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</si>
  <si>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</si>
  <si>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</si>
  <si>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</si>
  <si>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</si>
  <si>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</si>
  <si>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</si>
  <si>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Updated as of:</t>
  </si>
  <si>
    <t>Country of Nationality list</t>
  </si>
  <si>
    <t>Country of birth list</t>
  </si>
  <si>
    <t>Country of residence list</t>
  </si>
  <si>
    <t>REFERENCE LISTS</t>
  </si>
  <si>
    <t>Title</t>
  </si>
  <si>
    <t>Gender</t>
  </si>
  <si>
    <t>Mulitple entry? / Changes ?</t>
  </si>
  <si>
    <t>- select -</t>
  </si>
  <si>
    <t>Afghanistan</t>
  </si>
  <si>
    <t>Public Holidays</t>
  </si>
  <si>
    <t>Prof</t>
  </si>
  <si>
    <t>Male</t>
  </si>
  <si>
    <t>Yes</t>
  </si>
  <si>
    <t>Aland Islands</t>
  </si>
  <si>
    <t>Austria</t>
  </si>
  <si>
    <t>Monday</t>
  </si>
  <si>
    <t>New Year’s Day</t>
  </si>
  <si>
    <t>Dr</t>
  </si>
  <si>
    <t>Female</t>
  </si>
  <si>
    <t>No</t>
  </si>
  <si>
    <t>Albania</t>
  </si>
  <si>
    <t>Algeria</t>
  </si>
  <si>
    <t>Belgium</t>
  </si>
  <si>
    <t>Friday</t>
  </si>
  <si>
    <t>Good Friday</t>
  </si>
  <si>
    <t>Mr</t>
  </si>
  <si>
    <t>Argentina</t>
  </si>
  <si>
    <t>Bulgaria</t>
  </si>
  <si>
    <t>Angola</t>
  </si>
  <si>
    <t>Easter Monday</t>
  </si>
  <si>
    <t>Mrs</t>
  </si>
  <si>
    <t>threshold (days)</t>
  </si>
  <si>
    <t>American Samoa</t>
  </si>
  <si>
    <t>Armenia</t>
  </si>
  <si>
    <t>Early May bank holiday</t>
  </si>
  <si>
    <t>Ms</t>
  </si>
  <si>
    <t>Andorra</t>
  </si>
  <si>
    <t>Azerbaijan</t>
  </si>
  <si>
    <t>Czech Republic</t>
  </si>
  <si>
    <t>Spring bank holiday</t>
  </si>
  <si>
    <t>Miss</t>
  </si>
  <si>
    <t>Bahrain</t>
  </si>
  <si>
    <t>Denmark</t>
  </si>
  <si>
    <t>Bangladesh</t>
  </si>
  <si>
    <t>Summer bank holiday</t>
  </si>
  <si>
    <t>Rev</t>
  </si>
  <si>
    <t>Anguilla</t>
  </si>
  <si>
    <t>Belarus</t>
  </si>
  <si>
    <t>Estonia</t>
  </si>
  <si>
    <t>Christmas Day</t>
  </si>
  <si>
    <t>Right Hon</t>
  </si>
  <si>
    <t>Antarctica</t>
  </si>
  <si>
    <t>Bolivia</t>
  </si>
  <si>
    <t>Finland</t>
  </si>
  <si>
    <t>Benin</t>
  </si>
  <si>
    <t>Boxing Day</t>
  </si>
  <si>
    <t>Ambassador</t>
  </si>
  <si>
    <t>Antigua and Barbuda</t>
  </si>
  <si>
    <t>Brazil</t>
  </si>
  <si>
    <t>France</t>
  </si>
  <si>
    <t>Bhutan</t>
  </si>
  <si>
    <t>China</t>
  </si>
  <si>
    <t>Germany</t>
  </si>
  <si>
    <t>Colombia</t>
  </si>
  <si>
    <t>Greece</t>
  </si>
  <si>
    <t>Botswana</t>
  </si>
  <si>
    <t>Aruba</t>
  </si>
  <si>
    <t>Cuba</t>
  </si>
  <si>
    <t>Hungary</t>
  </si>
  <si>
    <t>Brunei Darussalam</t>
  </si>
  <si>
    <t>Australia</t>
  </si>
  <si>
    <t>Egypt</t>
  </si>
  <si>
    <t>Iceland</t>
  </si>
  <si>
    <t>Burkina Faso</t>
  </si>
  <si>
    <t>Georgia</t>
  </si>
  <si>
    <t>Ireland</t>
  </si>
  <si>
    <t>Burma</t>
  </si>
  <si>
    <t>Year</t>
  </si>
  <si>
    <t>Iran, Islamic Republic Of</t>
  </si>
  <si>
    <t>Italy</t>
  </si>
  <si>
    <t>Burundi</t>
  </si>
  <si>
    <t>Month</t>
  </si>
  <si>
    <t>Bahamas</t>
  </si>
  <si>
    <t>Iraq</t>
  </si>
  <si>
    <t>Latvia</t>
  </si>
  <si>
    <t>Cambodia</t>
  </si>
  <si>
    <t>Wednesday</t>
  </si>
  <si>
    <t>Week</t>
  </si>
  <si>
    <t>Israel</t>
  </si>
  <si>
    <t>Liechtenstein</t>
  </si>
  <si>
    <t>Cape Verde</t>
  </si>
  <si>
    <t>Day</t>
  </si>
  <si>
    <t>Jordan</t>
  </si>
  <si>
    <t>Lithuania</t>
  </si>
  <si>
    <t>Central African Republic</t>
  </si>
  <si>
    <t>Barbados</t>
  </si>
  <si>
    <t>Kazakhstan</t>
  </si>
  <si>
    <t>Luxembourg</t>
  </si>
  <si>
    <t>Chad</t>
  </si>
  <si>
    <t>Kuwait</t>
  </si>
  <si>
    <t>Malta</t>
  </si>
  <si>
    <t>Cameroon</t>
  </si>
  <si>
    <t>Kyrgyzstan</t>
  </si>
  <si>
    <t>Netherlands</t>
  </si>
  <si>
    <t>Belize</t>
  </si>
  <si>
    <t>Lebanon</t>
  </si>
  <si>
    <t>Norway</t>
  </si>
  <si>
    <t>Congo</t>
  </si>
  <si>
    <t>Libya</t>
  </si>
  <si>
    <t>Poland</t>
  </si>
  <si>
    <t>Congo Democratic Republic</t>
  </si>
  <si>
    <t>Bermuda</t>
  </si>
  <si>
    <t>Moldova, Republic of</t>
  </si>
  <si>
    <t>Portugal</t>
  </si>
  <si>
    <t>Côte d’Ivoire</t>
  </si>
  <si>
    <t>Thursday</t>
  </si>
  <si>
    <t>Morocco</t>
  </si>
  <si>
    <t>Romania</t>
  </si>
  <si>
    <t>Democratic People's Republic of Korea (North Korea)</t>
  </si>
  <si>
    <t>Slovakia</t>
  </si>
  <si>
    <t>Djibouti</t>
  </si>
  <si>
    <t>Bonaire, Sint Eustatuis &amp; Saba</t>
  </si>
  <si>
    <t>Oman</t>
  </si>
  <si>
    <t>Slovenia</t>
  </si>
  <si>
    <t>Dominican Republic</t>
  </si>
  <si>
    <t>Bosnia and Herzegovina</t>
  </si>
  <si>
    <t>Palestine Occupied Territory</t>
  </si>
  <si>
    <t>Spain</t>
  </si>
  <si>
    <t>Ecuador</t>
  </si>
  <si>
    <t>Peru</t>
  </si>
  <si>
    <t>Sweden</t>
  </si>
  <si>
    <t>Equatorial Guinea</t>
  </si>
  <si>
    <t>Bouvet Island</t>
  </si>
  <si>
    <t>Qatar</t>
  </si>
  <si>
    <t>Switzerland</t>
  </si>
  <si>
    <t>Eritrea</t>
  </si>
  <si>
    <t>Russian Federation</t>
  </si>
  <si>
    <t>UK</t>
  </si>
  <si>
    <t>Ethiopia</t>
  </si>
  <si>
    <t>British Citizen</t>
  </si>
  <si>
    <t>British Indean Ocean Territory</t>
  </si>
  <si>
    <t>Saudi Arabia</t>
  </si>
  <si>
    <t>United Kingdom</t>
  </si>
  <si>
    <t>Gabon</t>
  </si>
  <si>
    <t>Sudan</t>
  </si>
  <si>
    <t>Gambia</t>
  </si>
  <si>
    <t>British National (Overseas)</t>
  </si>
  <si>
    <t>Syria Arab Republic</t>
  </si>
  <si>
    <t>British Overseas Citizen</t>
  </si>
  <si>
    <t>Tajikistan</t>
  </si>
  <si>
    <t>Ghana</t>
  </si>
  <si>
    <t>British Overseas Territories Citizenship (BOTC)</t>
  </si>
  <si>
    <t>Tunisia</t>
  </si>
  <si>
    <t>Guatemala</t>
  </si>
  <si>
    <t>British Protected Person</t>
  </si>
  <si>
    <t>Turkey</t>
  </si>
  <si>
    <t>Guinea</t>
  </si>
  <si>
    <t>British Subject</t>
  </si>
  <si>
    <t>Turkmenistan</t>
  </si>
  <si>
    <t>Guinea Bissau</t>
  </si>
  <si>
    <t>Canada</t>
  </si>
  <si>
    <t>United Arab Emirates</t>
  </si>
  <si>
    <t>Guyana</t>
  </si>
  <si>
    <t>Ukraine</t>
  </si>
  <si>
    <t>Haiti</t>
  </si>
  <si>
    <t>Cayman Islands</t>
  </si>
  <si>
    <t>Uzbekistan</t>
  </si>
  <si>
    <t>Hong Kong or Macau</t>
  </si>
  <si>
    <t>Yemen</t>
  </si>
  <si>
    <t>India</t>
  </si>
  <si>
    <t>Indonesia</t>
  </si>
  <si>
    <t>Chile</t>
  </si>
  <si>
    <t>Christmas Island</t>
  </si>
  <si>
    <t>Kenya</t>
  </si>
  <si>
    <t>Cocos (Keeling) Islands</t>
  </si>
  <si>
    <t>Kiribati</t>
  </si>
  <si>
    <t>Korea</t>
  </si>
  <si>
    <t>Comoros</t>
  </si>
  <si>
    <t>Laos</t>
  </si>
  <si>
    <t>Cook Islands</t>
  </si>
  <si>
    <t>Lesotho</t>
  </si>
  <si>
    <t>Costa Rica</t>
  </si>
  <si>
    <t>Liberia</t>
  </si>
  <si>
    <t>Cote D'Ivoire (Ivory Coast)</t>
  </si>
  <si>
    <t>Madagascar</t>
  </si>
  <si>
    <t>Croatia</t>
  </si>
  <si>
    <t>Malawi</t>
  </si>
  <si>
    <t>Malaysia</t>
  </si>
  <si>
    <t>Curacao</t>
  </si>
  <si>
    <t>Mali</t>
  </si>
  <si>
    <t>Cyprus (Republic of Cyprus)</t>
  </si>
  <si>
    <t>Marshall Islands</t>
  </si>
  <si>
    <t>Mauritania</t>
  </si>
  <si>
    <t>Micronesia</t>
  </si>
  <si>
    <t>Democratic Republic of the Congo</t>
  </si>
  <si>
    <t>Moldova</t>
  </si>
  <si>
    <t>Mongolia</t>
  </si>
  <si>
    <t>Dominica</t>
  </si>
  <si>
    <t>Mozambique</t>
  </si>
  <si>
    <t>Namibia</t>
  </si>
  <si>
    <t>Nepal</t>
  </si>
  <si>
    <t>Niger</t>
  </si>
  <si>
    <t>El Salvador</t>
  </si>
  <si>
    <t>Nigeria</t>
  </si>
  <si>
    <t>Pakistan</t>
  </si>
  <si>
    <t>Palau</t>
  </si>
  <si>
    <t>Papua New Guinea</t>
  </si>
  <si>
    <t>Panama</t>
  </si>
  <si>
    <t>Falkland Islands</t>
  </si>
  <si>
    <t>Paraguay</t>
  </si>
  <si>
    <t>Faroe Islands (The Faroes)</t>
  </si>
  <si>
    <t>Fiji</t>
  </si>
  <si>
    <t>Philippines</t>
  </si>
  <si>
    <t>Rwanda</t>
  </si>
  <si>
    <t>French Guiana</t>
  </si>
  <si>
    <t>Sao Tome and Principe</t>
  </si>
  <si>
    <t>French Polynesia</t>
  </si>
  <si>
    <t>Senegal</t>
  </si>
  <si>
    <t>Sierra Leone</t>
  </si>
  <si>
    <t>Solomon Islands</t>
  </si>
  <si>
    <t>Somalia</t>
  </si>
  <si>
    <t>South Africa</t>
  </si>
  <si>
    <t>South Sudan</t>
  </si>
  <si>
    <t>Gibraltar</t>
  </si>
  <si>
    <t>Sri Lanka</t>
  </si>
  <si>
    <t>Greenland</t>
  </si>
  <si>
    <t>Suriname</t>
  </si>
  <si>
    <t>Grenada</t>
  </si>
  <si>
    <t>Swaziland</t>
  </si>
  <si>
    <t>Guadeloupe</t>
  </si>
  <si>
    <t>Guam</t>
  </si>
  <si>
    <t>Tanzania</t>
  </si>
  <si>
    <t>Thailand</t>
  </si>
  <si>
    <t>Guernsey</t>
  </si>
  <si>
    <t>Timor Leste</t>
  </si>
  <si>
    <t>Togo</t>
  </si>
  <si>
    <t>Guinea-Bissau</t>
  </si>
  <si>
    <t>Tuvalu</t>
  </si>
  <si>
    <t>Uganda</t>
  </si>
  <si>
    <t>Heard and McDonald Islands</t>
  </si>
  <si>
    <t>Holy See (Vatican City State)</t>
  </si>
  <si>
    <t>Honduras</t>
  </si>
  <si>
    <t>Vanuatu</t>
  </si>
  <si>
    <t>Hong Kong (Special Administrative Region of China)</t>
  </si>
  <si>
    <t>Vietnam</t>
  </si>
  <si>
    <t>Zambia</t>
  </si>
  <si>
    <t>Zimbabwe</t>
  </si>
  <si>
    <t>Isle of Man</t>
  </si>
  <si>
    <t>Jamaica</t>
  </si>
  <si>
    <t>Japan</t>
  </si>
  <si>
    <t>Jersey</t>
  </si>
  <si>
    <t>Kosovo</t>
  </si>
  <si>
    <t>Lao People's Democratic Republic</t>
  </si>
  <si>
    <t>Macau</t>
  </si>
  <si>
    <t>Maldives</t>
  </si>
  <si>
    <t>Martinique</t>
  </si>
  <si>
    <t>Mauritius</t>
  </si>
  <si>
    <t>Mayette</t>
  </si>
  <si>
    <t>Mexico</t>
  </si>
  <si>
    <t>Micronesia (Federated States of)</t>
  </si>
  <si>
    <t>Monaco</t>
  </si>
  <si>
    <t>Montenegro</t>
  </si>
  <si>
    <t>Montserrat</t>
  </si>
  <si>
    <t>Myanmar (Burma)</t>
  </si>
  <si>
    <t>Nauru</t>
  </si>
  <si>
    <t>New Caledonia</t>
  </si>
  <si>
    <t>New Zealand</t>
  </si>
  <si>
    <t>Nicaragua</t>
  </si>
  <si>
    <t>Nationality Currently Unkown</t>
  </si>
  <si>
    <t>Niue</t>
  </si>
  <si>
    <t>Norfork Island</t>
  </si>
  <si>
    <t>Northern Mariana Islands</t>
  </si>
  <si>
    <t>Officially Stateless</t>
  </si>
  <si>
    <t>Pitcairn (&amp; Henderson, Dulcie and Oeno Islands)</t>
  </si>
  <si>
    <t>Puerto Rico</t>
  </si>
  <si>
    <t>Reunion</t>
  </si>
  <si>
    <r>
      <t xml:space="preserve">Pitcairn </t>
    </r>
    <r>
      <rPr>
        <sz val="11"/>
        <color rgb="FFFF0000"/>
        <rFont val="Calibri"/>
        <family val="2"/>
        <scheme val="minor"/>
      </rPr>
      <t>(&amp; Henderson, Dulcie and Oeno Islands)</t>
    </r>
  </si>
  <si>
    <t>Saint Barthelemy</t>
  </si>
  <si>
    <t>Saint Helena, Ascencion and Tristan da Cunha</t>
  </si>
  <si>
    <t>Saint Kitts and Nevis</t>
  </si>
  <si>
    <t>Saint Lucia</t>
  </si>
  <si>
    <t>Refugee - Article 1 of the 1951 Convention</t>
  </si>
  <si>
    <t>Saint Martin</t>
  </si>
  <si>
    <t>Saint Pierre and Miquelon</t>
  </si>
  <si>
    <t>Saint Vincent and the Grenadines</t>
  </si>
  <si>
    <t>Samoa (and Western Samoa)</t>
  </si>
  <si>
    <t>San Marino</t>
  </si>
  <si>
    <t>Serbia</t>
  </si>
  <si>
    <t>Seychelles</t>
  </si>
  <si>
    <t>Singapore</t>
  </si>
  <si>
    <r>
      <t xml:space="preserve">Samoa </t>
    </r>
    <r>
      <rPr>
        <sz val="11"/>
        <color rgb="FFFF0000"/>
        <rFont val="Calibri"/>
        <family val="2"/>
        <scheme val="minor"/>
      </rPr>
      <t>(and Western Samoa)</t>
    </r>
  </si>
  <si>
    <t>Sint Maarten (Dutch Part)</t>
  </si>
  <si>
    <t>South Georgia and the South Sandwich Islands</t>
  </si>
  <si>
    <t>South Korea (Republic of Korea)</t>
  </si>
  <si>
    <t>Svalbard and Jan Mayen Islands</t>
  </si>
  <si>
    <t>Taiwan (Republic of China)</t>
  </si>
  <si>
    <t>Stateless Person (Article 1 of 1954 Convention)</t>
  </si>
  <si>
    <t>Tanzania, United Republic Of</t>
  </si>
  <si>
    <t>Stateless Refugee Other</t>
  </si>
  <si>
    <t>Timor-Leste (East Timor)</t>
  </si>
  <si>
    <t>Tokelau</t>
  </si>
  <si>
    <t>Tonga</t>
  </si>
  <si>
    <t>Trinidad and Tobago</t>
  </si>
  <si>
    <t>Turkish Controlled Area of Cyprus</t>
  </si>
  <si>
    <t>Turks and Caicos Islands</t>
  </si>
  <si>
    <t>United Nations</t>
  </si>
  <si>
    <t>United Nations Agency</t>
  </si>
  <si>
    <t>United States Minor Outlying Islands</t>
  </si>
  <si>
    <t>USA</t>
  </si>
  <si>
    <t>United States of America</t>
  </si>
  <si>
    <t>Uruguay</t>
  </si>
  <si>
    <t>USSR</t>
  </si>
  <si>
    <t>Venezuela</t>
  </si>
  <si>
    <t>Virgin Islands, British</t>
  </si>
  <si>
    <t>Virgin Islands, U.S.</t>
  </si>
  <si>
    <t>Wallis and Futuna Islands</t>
  </si>
  <si>
    <t>Western Sahara</t>
  </si>
  <si>
    <t>Unspecified Nationality</t>
  </si>
  <si>
    <t>Yugoslavia</t>
  </si>
  <si>
    <t>Tier 5 CoS fee</t>
  </si>
  <si>
    <r>
      <t>TIER 5 (GAE)</t>
    </r>
    <r>
      <rPr>
        <sz val="12"/>
        <color theme="1"/>
        <rFont val="Arial"/>
        <family val="2"/>
      </rPr>
      <t xml:space="preserve"> </t>
    </r>
    <r>
      <rPr>
        <b/>
        <sz val="12"/>
        <color theme="1"/>
        <rFont val="Arial"/>
        <family val="2"/>
      </rPr>
      <t xml:space="preserve">CERTIFICATE OF SPONSORSHIP </t>
    </r>
    <r>
      <rPr>
        <b/>
        <u/>
        <sz val="12"/>
        <color theme="1"/>
        <rFont val="Arial"/>
        <family val="2"/>
      </rPr>
      <t>EXTENSION</t>
    </r>
    <r>
      <rPr>
        <b/>
        <sz val="12"/>
        <color theme="1"/>
        <rFont val="Arial"/>
        <family val="2"/>
      </rPr>
      <t xml:space="preserve"> APPLICATION FORM</t>
    </r>
  </si>
  <si>
    <t>--- CHECKBOXES &amp; COMMENT BOXES FOR SIT USE ONLY ---</t>
  </si>
  <si>
    <t>Should you have any queries regarding CoS requirements, please do not hesitate to contact us.</t>
  </si>
  <si>
    <t>Thank you</t>
  </si>
  <si>
    <t>Staff Immigration Team</t>
  </si>
  <si>
    <t xml:space="preserve">Please complete this form when applying to extend a Certificate of Sponsorship (CoS) and return it to the Staff Immigration Team, along with the necessary supporting documents listed at the end of the form. </t>
  </si>
  <si>
    <t xml:space="preserve">Please note – the applicant will be issued with a new Certificate of Sponsorship number rather than an ‘extension’ to the old one. </t>
  </si>
  <si>
    <t>Signed applications should be sent via email to the Staff Immigration Team at:</t>
  </si>
  <si>
    <t>It is important that the information provided on the Certificate of Sponsorship application is accurate since this information must match the information provided by the applicant on their leave to remain (visa) application.</t>
  </si>
  <si>
    <t>It is not possible for the Staff Immigration Team to consider incomplete applications. Please ensure, therefore, that you provide all of the required information.</t>
  </si>
  <si>
    <t>Application eligibility</t>
  </si>
  <si>
    <r>
      <t xml:space="preserve">A Tier 5 visa can only be issued for, or extended to, a maximum of two years. </t>
    </r>
    <r>
      <rPr>
        <b/>
        <i/>
        <sz val="11"/>
        <color theme="1"/>
        <rFont val="Arial"/>
        <family val="2"/>
      </rPr>
      <t>PLEASE PROVIDE COPIES OF ALL PREVIOUS TIER 5 AND OTHER UK VISAS.</t>
    </r>
  </si>
  <si>
    <r>
      <t xml:space="preserve">I confirm that the applicant is </t>
    </r>
    <r>
      <rPr>
        <b/>
        <u/>
        <sz val="11"/>
        <color theme="1"/>
        <rFont val="Arial"/>
        <family val="2"/>
      </rPr>
      <t>NOT</t>
    </r>
    <r>
      <rPr>
        <b/>
        <sz val="11"/>
        <color theme="1"/>
        <rFont val="Arial"/>
        <family val="2"/>
      </rPr>
      <t xml:space="preserve"> filling an advertised vacancy for a role which is essential for the normal activities of the department/college.</t>
    </r>
  </si>
  <si>
    <r>
      <t xml:space="preserve">I confirm that the applicant </t>
    </r>
    <r>
      <rPr>
        <b/>
        <u/>
        <sz val="11"/>
        <color theme="1"/>
        <rFont val="Arial"/>
        <family val="2"/>
      </rPr>
      <t>DOES</t>
    </r>
    <r>
      <rPr>
        <b/>
        <sz val="11"/>
        <color theme="1"/>
        <rFont val="Arial"/>
        <family val="2"/>
      </rPr>
      <t xml:space="preserve"> intend to leave the UK at the end of the extended visit for which this Certificate of Sponsorship is required.</t>
    </r>
  </si>
  <si>
    <t>Page 1</t>
  </si>
  <si>
    <t>Page 2</t>
  </si>
  <si>
    <t>Page 3</t>
  </si>
  <si>
    <t>Page 4</t>
  </si>
  <si>
    <t>Page 5</t>
  </si>
  <si>
    <t>Page 6</t>
  </si>
  <si>
    <t>Tier 5 CoS Extension APPLICATION SUMMARY</t>
  </si>
  <si>
    <t>1st Tier 5 issued</t>
  </si>
  <si>
    <t>Confirmed NOT filling vacancy</t>
  </si>
  <si>
    <t>Confirmed WILL leave after visit</t>
  </si>
  <si>
    <r>
      <t xml:space="preserve">Certified for main applicant </t>
    </r>
    <r>
      <rPr>
        <u/>
        <sz val="11"/>
        <color theme="1"/>
        <rFont val="Calibri"/>
        <family val="2"/>
        <scheme val="minor"/>
      </rPr>
      <t>AND</t>
    </r>
    <r>
      <rPr>
        <sz val="11"/>
        <color theme="1"/>
        <rFont val="Calibri"/>
        <family val="2"/>
        <scheme val="minor"/>
      </rPr>
      <t xml:space="preserve"> dependants</t>
    </r>
  </si>
  <si>
    <t>CoS (SN) maintenance statement</t>
  </si>
  <si>
    <t>SIT USE ONLY</t>
  </si>
  <si>
    <r>
      <t xml:space="preserve">Certified for main app but </t>
    </r>
    <r>
      <rPr>
        <u/>
        <sz val="11"/>
        <color theme="1"/>
        <rFont val="Calibri"/>
        <family val="2"/>
        <scheme val="minor"/>
      </rPr>
      <t>NOT</t>
    </r>
    <r>
      <rPr>
        <sz val="11"/>
        <color theme="1"/>
        <rFont val="Calibri"/>
        <family val="2"/>
        <scheme val="minor"/>
      </rPr>
      <t xml:space="preserve"> dependants</t>
    </r>
  </si>
  <si>
    <r>
      <rPr>
        <u/>
        <sz val="11"/>
        <color theme="1"/>
        <rFont val="Calibri"/>
        <family val="2"/>
        <scheme val="minor"/>
      </rPr>
      <t>NOT</t>
    </r>
    <r>
      <rPr>
        <sz val="11"/>
        <color theme="1"/>
        <rFont val="Calibri"/>
        <family val="2"/>
        <scheme val="minor"/>
      </rPr>
      <t xml:space="preserve"> certified for main app </t>
    </r>
    <r>
      <rPr>
        <u/>
        <sz val="11"/>
        <color theme="1"/>
        <rFont val="Calibri"/>
        <family val="2"/>
        <scheme val="minor"/>
      </rPr>
      <t>NOR</t>
    </r>
    <r>
      <rPr>
        <sz val="11"/>
        <color theme="1"/>
        <rFont val="Calibri"/>
        <family val="2"/>
        <scheme val="minor"/>
      </rPr>
      <t xml:space="preserve"> dependants</t>
    </r>
  </si>
  <si>
    <t>Maintenance</t>
  </si>
  <si>
    <t>Main applicant</t>
  </si>
  <si>
    <t>Passport Information</t>
  </si>
  <si>
    <t>Please complete the following personal information in full.  Please complete personal details as they appear in the applicant’s passport, where applicable.</t>
  </si>
  <si>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</si>
  <si>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t>Last name</t>
  </si>
  <si>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</si>
  <si>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</si>
  <si>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t>Country of Nationality</t>
  </si>
  <si>
    <t>City of birth</t>
  </si>
  <si>
    <t>Country of birth</t>
  </si>
  <si>
    <t>Does the applicant hold any other nationalities?</t>
  </si>
  <si>
    <t>Additional Country of Nationality 1</t>
  </si>
  <si>
    <t>Additional Country of Nationality 2</t>
  </si>
  <si>
    <t>First name(s)</t>
  </si>
  <si>
    <t>Other name(s)</t>
  </si>
  <si>
    <t>Nationality</t>
  </si>
  <si>
    <t>Other nationalities?</t>
  </si>
  <si>
    <t>Add. Nationality 1</t>
  </si>
  <si>
    <t>Add. Nationality 2</t>
  </si>
  <si>
    <r>
      <t>Date of birth</t>
    </r>
    <r>
      <rPr>
        <sz val="11"/>
        <color theme="1"/>
        <rFont val="Arial"/>
        <family val="2"/>
      </rPr>
      <t xml:space="preserve"> - </t>
    </r>
    <r>
      <rPr>
        <i/>
        <sz val="11"/>
        <color theme="1"/>
        <rFont val="Arial"/>
        <family val="2"/>
      </rPr>
      <t>DD/MM/YYYY</t>
    </r>
  </si>
  <si>
    <t>CoS only lists Male or Female</t>
  </si>
  <si>
    <t>Passport number</t>
  </si>
  <si>
    <r>
      <t>Passport issue date</t>
    </r>
    <r>
      <rPr>
        <sz val="11"/>
        <color theme="1"/>
        <rFont val="Arial"/>
        <family val="2"/>
      </rPr>
      <t xml:space="preserve"> - </t>
    </r>
    <r>
      <rPr>
        <i/>
        <sz val="11"/>
        <color theme="1"/>
        <rFont val="Arial"/>
        <family val="2"/>
      </rPr>
      <t>DD/MM/YYYY</t>
    </r>
  </si>
  <si>
    <r>
      <t>Passport expiry date</t>
    </r>
    <r>
      <rPr>
        <i/>
        <sz val="11"/>
        <color theme="1"/>
        <rFont val="Arial"/>
        <family val="2"/>
      </rPr>
      <t xml:space="preserve"> - DD/MM/YYYY</t>
    </r>
  </si>
  <si>
    <t>Passport place of issue (CITY)</t>
  </si>
  <si>
    <t>Passport place of issue (COUNTRY)</t>
  </si>
  <si>
    <t>Date of birth</t>
  </si>
  <si>
    <t>Passport issue date</t>
  </si>
  <si>
    <t>Passport expiry date</t>
  </si>
  <si>
    <t>Applicant’s contact details</t>
  </si>
  <si>
    <t xml:space="preserve">Country of residence </t>
  </si>
  <si>
    <t>Full residential address</t>
  </si>
  <si>
    <t>City or Town</t>
  </si>
  <si>
    <t>County, area district or province</t>
  </si>
  <si>
    <t>Post code</t>
  </si>
  <si>
    <t>Email address</t>
  </si>
  <si>
    <t>UK residential address</t>
  </si>
  <si>
    <t>Address line 1</t>
  </si>
  <si>
    <t>Address line 2</t>
  </si>
  <si>
    <t>Address line 3</t>
  </si>
  <si>
    <t>Identification numbers</t>
  </si>
  <si>
    <t>UK National Insurance number</t>
  </si>
  <si>
    <t>National ID card number (if applicable)</t>
  </si>
  <si>
    <t>Details of research visit</t>
  </si>
  <si>
    <r>
      <t>Expiry date of current visa</t>
    </r>
    <r>
      <rPr>
        <i/>
        <sz val="11"/>
        <color theme="1"/>
        <rFont val="Arial"/>
        <family val="2"/>
      </rPr>
      <t xml:space="preserve"> - DD/MM/YYYY</t>
    </r>
  </si>
  <si>
    <r>
      <t>Required CoS end date</t>
    </r>
    <r>
      <rPr>
        <i/>
        <sz val="11"/>
        <color theme="1"/>
        <rFont val="Arial"/>
        <family val="2"/>
      </rPr>
      <t xml:space="preserve"> - DD/MM/YYYY</t>
    </r>
  </si>
  <si>
    <t>CoS length</t>
  </si>
  <si>
    <t>years</t>
  </si>
  <si>
    <t>months</t>
  </si>
  <si>
    <t>days</t>
  </si>
  <si>
    <r>
      <t>Expiry (</t>
    </r>
    <r>
      <rPr>
        <b/>
        <sz val="11"/>
        <color theme="1"/>
        <rFont val="Calibri"/>
        <family val="2"/>
        <scheme val="minor"/>
      </rPr>
      <t>CoS start date</t>
    </r>
    <r>
      <rPr>
        <sz val="11"/>
        <color theme="1"/>
        <rFont val="Calibri"/>
        <family val="2"/>
        <scheme val="minor"/>
      </rPr>
      <t>)</t>
    </r>
  </si>
  <si>
    <t>Required CoS end date</t>
  </si>
  <si>
    <t>Checked</t>
  </si>
  <si>
    <t>Form</t>
  </si>
  <si>
    <t>NHS Surcharge Discussed ?</t>
  </si>
  <si>
    <r>
      <t xml:space="preserve">* </t>
    </r>
    <r>
      <rPr>
        <b/>
        <i/>
        <sz val="10"/>
        <rFont val="Arial"/>
        <family val="2"/>
      </rPr>
      <t>NB</t>
    </r>
    <r>
      <rPr>
        <i/>
        <sz val="10"/>
        <rFont val="Arial"/>
        <family val="2"/>
      </rPr>
      <t xml:space="preserve"> a Tier 5 visa can only be issued for, or extended up to, a maximum of 2 years. Tier 5 visa holders who have reached their 2 year limit and wish to return must apply for a new Tier 5 visa from outside the UK.</t>
    </r>
  </si>
  <si>
    <t xml:space="preserve">If yes, give details of the changes and the date that these changes will become effective. </t>
  </si>
  <si>
    <t>Changes ?</t>
  </si>
  <si>
    <t>Does the applicant require multiple entry to the UK during their visit?</t>
  </si>
  <si>
    <t>Will there be any changes to the activities submitted in the initial application for a CoS; duties, research focus, work address, hours of work, job title etc.?</t>
  </si>
  <si>
    <t>Total weekly hours of work</t>
  </si>
  <si>
    <t>Hours of work</t>
  </si>
  <si>
    <t>www.gov.uk/national-minimum-wage-rates</t>
  </si>
  <si>
    <t>Main work address in the UK</t>
  </si>
  <si>
    <t>University of Oxford</t>
  </si>
  <si>
    <t>County</t>
  </si>
  <si>
    <t>Additional work address in the UK</t>
  </si>
  <si>
    <t>Additional work address in the UK (2)</t>
  </si>
  <si>
    <t>Any further additional work locations</t>
  </si>
  <si>
    <t>Main work location</t>
  </si>
  <si>
    <t>Additional work location</t>
  </si>
  <si>
    <t>Additional work location (2)</t>
  </si>
  <si>
    <t>Further additional work locations</t>
  </si>
  <si>
    <t xml:space="preserve">Job title </t>
  </si>
  <si>
    <t>Relevant SOC code</t>
  </si>
  <si>
    <t>Job title</t>
  </si>
  <si>
    <t xml:space="preserve">Sponsored Researcher: </t>
  </si>
  <si>
    <r>
      <rPr>
        <b/>
        <i/>
        <sz val="10"/>
        <color theme="1"/>
        <rFont val="Arial"/>
        <family val="2"/>
      </rPr>
      <t>NOTE:</t>
    </r>
    <r>
      <rPr>
        <i/>
        <sz val="10"/>
        <color theme="1"/>
        <rFont val="Arial"/>
        <family val="2"/>
      </rPr>
      <t xml:space="preserve"> As only supernumerary activities (i.e. those which are additional to normal requirements) are permitted under a Tier 5 visa the applicant cannot contribute to or work on ongoing research, or carry out any other functional duties such as teaching, supervising, maintenance or day-to-day tasks etc. Above you should include a brief statement on the research project or area and then provide a list of activities the applicant will undertake, such as carry out research, write up results, attend discussions/ seminars/ conferences etc.</t>
    </r>
  </si>
  <si>
    <r>
      <t xml:space="preserve">Description of allowances </t>
    </r>
    <r>
      <rPr>
        <i/>
        <sz val="11"/>
        <color theme="1"/>
        <rFont val="Arial"/>
        <family val="2"/>
      </rPr>
      <t>(for example: £1000 per annum travel, £5000 per annum accommodation)</t>
    </r>
  </si>
  <si>
    <r>
      <rPr>
        <b/>
        <i/>
        <sz val="10"/>
        <color theme="1"/>
        <rFont val="Arial"/>
        <family val="2"/>
      </rPr>
      <t>Details of NLW and NMW rates are found at</t>
    </r>
    <r>
      <rPr>
        <i/>
        <sz val="10"/>
        <color theme="1"/>
        <rFont val="Arial"/>
        <family val="2"/>
      </rPr>
      <t>:</t>
    </r>
  </si>
  <si>
    <t>This must meet or exceed the National Living Wage (NLW)/National Minimum Wage (NMW) depending on age.</t>
  </si>
  <si>
    <t>Nature of allowances</t>
  </si>
  <si>
    <t>Details of funding body</t>
  </si>
  <si>
    <t xml:space="preserve">If the department/college is funding the employment/ visit, please give the contact details of an appropriate member of the department/college. </t>
  </si>
  <si>
    <t>Full name of representative of the funding organisation</t>
  </si>
  <si>
    <t>Position in organisation</t>
  </si>
  <si>
    <t>Telephone number</t>
  </si>
  <si>
    <t>If more than one organisation is funding the visit, please give details of all organisations.</t>
  </si>
  <si>
    <t>Name of organisation(s) funding visit.</t>
  </si>
  <si>
    <t>Full name of representative</t>
  </si>
  <si>
    <t>Record-keeping and Reporting Responsibilities</t>
  </si>
  <si>
    <t xml:space="preserve">Departments and colleges hosting applicants on Tier 5 (Government Authorised Exchange) visas have a number of record-keeping and reporting responsibilities. The consequences of non-compliance with these duties, including reporting details late, are potentially severe for the University. </t>
  </si>
  <si>
    <t>Has the department/ college read and understood their record-keeping responsibilities for Tier 5 visa holders?</t>
  </si>
  <si>
    <t>Has the department/ college read and understood their reporting responsibilities for Tier 5 visa holders?</t>
  </si>
  <si>
    <t>Has the department/ college read and understood the consequences of non-compliance with their record-keeping and reporting responsibilities for Tier 5 visa holders.</t>
  </si>
  <si>
    <t>Record-keeping declaration</t>
  </si>
  <si>
    <t>Reporting declaration</t>
  </si>
  <si>
    <t>Non-compliance declaration</t>
  </si>
  <si>
    <r>
      <t xml:space="preserve">Supporting documents </t>
    </r>
    <r>
      <rPr>
        <sz val="11"/>
        <color theme="1"/>
        <rFont val="Arial"/>
        <family val="2"/>
      </rPr>
      <t>–</t>
    </r>
    <r>
      <rPr>
        <b/>
        <sz val="11"/>
        <color theme="1"/>
        <rFont val="Arial"/>
        <family val="2"/>
      </rPr>
      <t xml:space="preserve"> </t>
    </r>
    <r>
      <rPr>
        <i/>
        <sz val="11"/>
        <color theme="1"/>
        <rFont val="Arial"/>
        <family val="2"/>
      </rPr>
      <t xml:space="preserve">with naming convention </t>
    </r>
    <r>
      <rPr>
        <sz val="10"/>
        <color rgb="FF7030A0"/>
        <rFont val="Arial"/>
        <family val="2"/>
      </rPr>
      <t>(</t>
    </r>
    <r>
      <rPr>
        <i/>
        <sz val="10"/>
        <color rgb="FF7030A0"/>
        <rFont val="Arial"/>
        <family val="2"/>
      </rPr>
      <t>SURNAME,Initials-</t>
    </r>
    <r>
      <rPr>
        <b/>
        <i/>
        <sz val="10"/>
        <color theme="1"/>
        <rFont val="Arial"/>
        <family val="2"/>
      </rPr>
      <t>[document]</t>
    </r>
    <r>
      <rPr>
        <i/>
        <sz val="10"/>
        <color rgb="FF7030A0"/>
        <rFont val="Arial"/>
        <family val="2"/>
      </rPr>
      <t>-dd-mm-yy.pdf</t>
    </r>
    <r>
      <rPr>
        <sz val="10"/>
        <color rgb="FF7030A0"/>
        <rFont val="Arial"/>
        <family val="2"/>
      </rPr>
      <t>)</t>
    </r>
  </si>
  <si>
    <t>Please tick to confirm that the following documents are enclosed with this application:</t>
  </si>
  <si>
    <r>
      <t xml:space="preserve">Copy of photo and personal information page(s) of a valid </t>
    </r>
    <r>
      <rPr>
        <b/>
        <sz val="11"/>
        <color theme="1"/>
        <rFont val="Arial"/>
        <family val="2"/>
      </rPr>
      <t>passport</t>
    </r>
    <r>
      <rPr>
        <sz val="11"/>
        <color theme="1"/>
        <rFont val="Arial"/>
        <family val="2"/>
      </rPr>
      <t>.</t>
    </r>
  </si>
  <si>
    <r>
      <t>(SURNAME,Initials-</t>
    </r>
    <r>
      <rPr>
        <b/>
        <i/>
        <sz val="11"/>
        <color rgb="FF7030A0"/>
        <rFont val="Arial"/>
        <family val="2"/>
      </rPr>
      <t>passport</t>
    </r>
    <r>
      <rPr>
        <i/>
        <sz val="11"/>
        <color rgb="FF7030A0"/>
        <rFont val="Arial"/>
        <family val="2"/>
      </rPr>
      <t>-dd-mm-yy.pdf)</t>
    </r>
  </si>
  <si>
    <t>SUPPORTING DOCUMENTS</t>
  </si>
  <si>
    <t>Passport</t>
  </si>
  <si>
    <t>Visas</t>
  </si>
  <si>
    <t>Client care &amp; conditions</t>
  </si>
  <si>
    <r>
      <t>(SURNAME,Initials-</t>
    </r>
    <r>
      <rPr>
        <b/>
        <i/>
        <sz val="11"/>
        <color rgb="FF7030A0"/>
        <rFont val="Arial"/>
        <family val="2"/>
      </rPr>
      <t>visa</t>
    </r>
    <r>
      <rPr>
        <i/>
        <sz val="11"/>
        <color rgb="FF7030A0"/>
        <rFont val="Arial"/>
        <family val="2"/>
      </rPr>
      <t>-dd-mm-yy.pdf)</t>
    </r>
  </si>
  <si>
    <r>
      <t xml:space="preserve">Copy of signed and dated </t>
    </r>
    <r>
      <rPr>
        <b/>
        <sz val="11"/>
        <color theme="1"/>
        <rFont val="Arial"/>
        <family val="2"/>
      </rPr>
      <t>Client care &amp; conditions form</t>
    </r>
    <r>
      <rPr>
        <sz val="11"/>
        <color theme="1"/>
        <rFont val="Arial"/>
        <family val="2"/>
      </rPr>
      <t xml:space="preserve"> 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are able to issue a CoS</t>
    </r>
    <r>
      <rPr>
        <sz val="11"/>
        <color theme="1"/>
        <rFont val="Arial"/>
        <family val="2"/>
      </rPr>
      <t>.</t>
    </r>
    <r>
      <rPr>
        <b/>
        <sz val="11"/>
        <color theme="1"/>
        <rFont val="Arial"/>
        <family val="2"/>
      </rPr>
      <t/>
    </r>
  </si>
  <si>
    <r>
      <t>(SURNAME,Initials-</t>
    </r>
    <r>
      <rPr>
        <b/>
        <i/>
        <sz val="11"/>
        <color rgb="FF7030A0"/>
        <rFont val="Arial"/>
        <family val="2"/>
      </rPr>
      <t>conditions</t>
    </r>
    <r>
      <rPr>
        <i/>
        <sz val="11"/>
        <color rgb="FF7030A0"/>
        <rFont val="Arial"/>
        <family val="2"/>
      </rPr>
      <t>-dd-mm-yy.pdf)</t>
    </r>
  </si>
  <si>
    <r>
      <t>(SURNAME,Initials-</t>
    </r>
    <r>
      <rPr>
        <b/>
        <i/>
        <sz val="11"/>
        <color rgb="FF7030A0"/>
        <rFont val="Arial"/>
        <family val="2"/>
      </rPr>
      <t>funding</t>
    </r>
    <r>
      <rPr>
        <i/>
        <sz val="11"/>
        <color rgb="FF7030A0"/>
        <rFont val="Arial"/>
        <family val="2"/>
      </rPr>
      <t>-dd-mm-yy.pdf)</t>
    </r>
  </si>
  <si>
    <r>
      <t xml:space="preserve">Copy of </t>
    </r>
    <r>
      <rPr>
        <b/>
        <sz val="11"/>
        <color theme="1"/>
        <rFont val="Arial"/>
        <family val="2"/>
      </rPr>
      <t>letter from funding body</t>
    </r>
    <r>
      <rPr>
        <sz val="11"/>
        <color theme="1"/>
        <rFont val="Arial"/>
        <family val="2"/>
      </rPr>
      <t xml:space="preserve"> confirming start and end dates of the extended visit and the funding (and allowances, if applicable) that will be paid to the applicant. If the applicant will be funded by the department/college then they will need to provide this letter. </t>
    </r>
  </si>
  <si>
    <t>Funding letter</t>
  </si>
  <si>
    <t>Project plan</t>
  </si>
  <si>
    <t>Payment and Authorisation</t>
  </si>
  <si>
    <t>Cost code to charge application fee to:</t>
  </si>
  <si>
    <t>Cost Centre</t>
  </si>
  <si>
    <t>natural account</t>
  </si>
  <si>
    <t>activity</t>
  </si>
  <si>
    <t xml:space="preserve">  source of funds</t>
  </si>
  <si>
    <t>organisation</t>
  </si>
  <si>
    <t>00</t>
  </si>
  <si>
    <t>00000</t>
  </si>
  <si>
    <t>e.g. AB0000</t>
  </si>
  <si>
    <t>00000 (default)</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</si>
  <si>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to be cross-charged to. We </t>
    </r>
    <r>
      <rPr>
        <b/>
        <sz val="11"/>
        <color theme="1"/>
        <rFont val="Arial"/>
        <family val="2"/>
      </rPr>
      <t>cannot</t>
    </r>
    <r>
      <rPr>
        <sz val="11"/>
        <color theme="1"/>
        <rFont val="Arial"/>
        <family val="2"/>
      </rPr>
      <t xml:space="preserve"> cross-charge to project codes. </t>
    </r>
  </si>
  <si>
    <r>
      <rPr>
        <b/>
        <i/>
        <sz val="11"/>
        <color theme="1"/>
        <rFont val="Arial"/>
        <family val="2"/>
      </rPr>
      <t>NOTE:</t>
    </r>
    <r>
      <rPr>
        <i/>
        <sz val="11"/>
        <color theme="1"/>
        <rFont val="Arial"/>
        <family val="2"/>
      </rPr>
      <t xml:space="preserve"> By completing this declaration and submitting this form via email you, or the named individual, are confirming that the information and supporting documents provided are, to the best of your knowledge, complete, true and correct.</t>
    </r>
  </si>
  <si>
    <t>Full name</t>
  </si>
  <si>
    <t>Position</t>
  </si>
  <si>
    <r>
      <t>Date</t>
    </r>
    <r>
      <rPr>
        <i/>
        <sz val="11"/>
        <color theme="1"/>
        <rFont val="Arial"/>
        <family val="2"/>
      </rPr>
      <t xml:space="preserve"> - DD/MM/YYYY</t>
    </r>
  </si>
  <si>
    <t>Department/ college</t>
  </si>
  <si>
    <t xml:space="preserve">Telephone </t>
  </si>
  <si>
    <t>Email</t>
  </si>
  <si>
    <t>Costcode</t>
  </si>
  <si>
    <t>Cost centre</t>
  </si>
  <si>
    <t>Source of funds</t>
  </si>
  <si>
    <t>Department from Cost centre</t>
  </si>
  <si>
    <t>Department from Authorisation</t>
  </si>
  <si>
    <t>Authorisation</t>
  </si>
  <si>
    <t>Date</t>
  </si>
  <si>
    <t>Page 7</t>
  </si>
  <si>
    <t>CoS fee</t>
  </si>
  <si>
    <r>
      <t xml:space="preserve">Tier 5 applicants must receive funding for their visit which meets or exceeds the </t>
    </r>
    <r>
      <rPr>
        <b/>
        <i/>
        <sz val="10"/>
        <color theme="1"/>
        <rFont val="Arial"/>
        <family val="2"/>
      </rPr>
      <t>National Living Wage (NLW) or National Minimum Wage</t>
    </r>
    <r>
      <rPr>
        <i/>
        <sz val="10"/>
        <color theme="1"/>
        <rFont val="Arial"/>
        <family val="2"/>
      </rPr>
      <t xml:space="preserve"> (NMW), depending on their age. While lower weekly hours can be listed if funding is not sufficient for full time hours, SIT recommends they should not normally drop lower than 25 hours per week. In cases of lower funding consider whether additional funds can be secured or if the visit can be shortened. </t>
    </r>
    <r>
      <rPr>
        <b/>
        <i/>
        <sz val="10"/>
        <color theme="1"/>
        <rFont val="Arial"/>
        <family val="2"/>
      </rPr>
      <t>Details of NLW and NMW rates are found at:</t>
    </r>
  </si>
  <si>
    <t>Tier 5 CoS fee:</t>
  </si>
  <si>
    <t>Please complete below to confirm that you are satisfied that the applicant named on this form meets the necessary points requirements for a Tier 5 (GAE) Certificate of Sponsorship and that the department has read and understood its reporting and record-keeping responsibilities.</t>
  </si>
  <si>
    <r>
      <t>(SURNAME,Initials-</t>
    </r>
    <r>
      <rPr>
        <b/>
        <i/>
        <sz val="11"/>
        <color rgb="FF7030A0"/>
        <rFont val="Arial"/>
        <family val="2"/>
      </rPr>
      <t>plan</t>
    </r>
    <r>
      <rPr>
        <i/>
        <sz val="11"/>
        <color rgb="FF7030A0"/>
        <rFont val="Arial"/>
        <family val="2"/>
      </rPr>
      <t>-dd-mm-yy.pdf)</t>
    </r>
  </si>
  <si>
    <r>
      <t xml:space="preserve">Copy of </t>
    </r>
    <r>
      <rPr>
        <b/>
        <sz val="11"/>
        <rFont val="Arial"/>
        <family val="2"/>
      </rPr>
      <t>project plan</t>
    </r>
    <r>
      <rPr>
        <sz val="11"/>
        <rFont val="Arial"/>
        <family val="2"/>
      </rPr>
      <t xml:space="preserve"> giving a summary (1-2 pages) of the applicant's proposed activities in a similar format to the duties section of a job description. This is used to check if Tier 5 is the appropriate route, and to agree what the applicant will be doing so any changes/ new activities can be identified and reported.</t>
    </r>
  </si>
  <si>
    <r>
      <t xml:space="preserve">Main activities, </t>
    </r>
    <r>
      <rPr>
        <i/>
        <sz val="11"/>
        <color theme="1"/>
        <rFont val="Arial"/>
        <family val="2"/>
      </rPr>
      <t>for example: conducting experiments, analysing and publishing results, giving public lectures on the research</t>
    </r>
    <r>
      <rPr>
        <b/>
        <sz val="11"/>
        <color theme="1"/>
        <rFont val="Arial"/>
        <family val="2"/>
      </rPr>
      <t xml:space="preserve"> (maximum 1,000 characters)</t>
    </r>
  </si>
  <si>
    <t>Main activities</t>
  </si>
  <si>
    <r>
      <t xml:space="preserve">Gross funding </t>
    </r>
    <r>
      <rPr>
        <b/>
        <i/>
        <sz val="10"/>
        <color rgb="FF7030A0"/>
        <rFont val="Arial"/>
        <family val="2"/>
      </rPr>
      <t>(in currency used in funding letter)</t>
    </r>
  </si>
  <si>
    <t xml:space="preserve">per </t>
  </si>
  <si>
    <t>per</t>
  </si>
  <si>
    <t>Funding per …</t>
  </si>
  <si>
    <t>Gross funding</t>
  </si>
  <si>
    <t>Gross allowances</t>
  </si>
  <si>
    <t>Multiple entry ?</t>
  </si>
  <si>
    <t>CR</t>
  </si>
  <si>
    <t>https://staffimmigration.admin.ox.ac.uk/</t>
  </si>
  <si>
    <t>https://staffimmigration.admin.ox.ac.uk/forms-guidance</t>
  </si>
  <si>
    <t>Information on changes which must be reported and details recorded can be found at:</t>
  </si>
  <si>
    <t>Information on the importance of compliance can be found at:</t>
  </si>
  <si>
    <t>https://staffimmigration.admin.ox.ac.uk/compliance</t>
  </si>
  <si>
    <t>Medical Sciences/ Humanities / GLAM / UAS / Continuing Education / Colleges</t>
  </si>
  <si>
    <t xml:space="preserve">MPLS / Social Sciences </t>
  </si>
  <si>
    <t>Partner</t>
  </si>
  <si>
    <t>Child (under18)</t>
  </si>
  <si>
    <t>each for the main applicant, and their partner, if applicable</t>
  </si>
  <si>
    <t>for each dependant child (under 18), if applicable</t>
  </si>
  <si>
    <t>First child</t>
  </si>
  <si>
    <t>Each additional child</t>
  </si>
  <si>
    <t>North Macedonia</t>
  </si>
  <si>
    <r>
      <rPr>
        <sz val="11"/>
        <color theme="1"/>
        <rFont val="Calibri"/>
        <family val="2"/>
        <scheme val="minor"/>
      </rPr>
      <t xml:space="preserve">12 months in the UK already </t>
    </r>
    <r>
      <rPr>
        <u/>
        <sz val="11"/>
        <color theme="1"/>
        <rFont val="Calibri"/>
        <family val="2"/>
        <scheme val="minor"/>
      </rPr>
      <t>NOT required</t>
    </r>
  </si>
  <si>
    <t>British/ Irish</t>
  </si>
  <si>
    <t>If changes have already taken effect and they have not been reported you must complete and submit a ‘Skilled Worker &amp; Tier 5 Changes &amp; Leavers’ form as soon as possible, found at:</t>
  </si>
  <si>
    <r>
      <t xml:space="preserve">Our </t>
    </r>
    <r>
      <rPr>
        <b/>
        <i/>
        <sz val="10"/>
        <color theme="1"/>
        <rFont val="Arial"/>
        <family val="2"/>
      </rPr>
      <t>Skilled Worker &amp; Tier 5 Changes &amp; Leavers Form</t>
    </r>
    <r>
      <rPr>
        <i/>
        <sz val="10"/>
        <color theme="1"/>
        <rFont val="Arial"/>
        <family val="2"/>
      </rPr>
      <t xml:space="preserve"> should be used to report any changes in circumstances for Skilled Worker and Tier 5 visa holders to the Staff Immigration Team within 5 working days after the changes take effect in order that they can be reported to the Home Office as required.</t>
    </r>
  </si>
  <si>
    <t>TB screening list - as of 01/12/20</t>
  </si>
  <si>
    <t>https://staffimmigration.admin.ox.ac.uk/during-tier-5-sponsorship</t>
  </si>
  <si>
    <t>ATAS exempt nationalities - as of 01/05/21</t>
  </si>
  <si>
    <t>Will the applicant be participating in or undertaking research in one or more of the subjects where ATAS applies?</t>
  </si>
  <si>
    <t>--- FOR SIT USE ONLY ---</t>
  </si>
  <si>
    <t>https://www.gov.uk/guidance/immigration-rules/immigration-rules-appendix-atas-academic-technology-approval-scheme-atas</t>
  </si>
  <si>
    <t>Visit involves undertaking research in a subject where ATAS applies?</t>
  </si>
  <si>
    <t>SOC code</t>
  </si>
  <si>
    <r>
      <rPr>
        <u/>
        <sz val="8"/>
        <rFont val="Calibri"/>
        <family val="2"/>
        <scheme val="minor"/>
      </rPr>
      <t xml:space="preserve">ATAS SOC Codes: </t>
    </r>
    <r>
      <rPr>
        <sz val="8"/>
        <rFont val="Calibri"/>
        <family val="2"/>
        <scheme val="minor"/>
      </rPr>
      <t xml:space="preserve">      2111 Chemical Scientists    2112 Biological Scientists &amp; Biochemists    2113 Physical Scientists    2114 Social &amp; Humanities Scientists    </t>
    </r>
    <r>
      <rPr>
        <b/>
        <sz val="8"/>
        <rFont val="Calibri"/>
        <family val="2"/>
        <scheme val="minor"/>
      </rPr>
      <t>2119 Natural &amp; Social Sciences n.e.c.</t>
    </r>
    <r>
      <rPr>
        <sz val="8"/>
        <rFont val="Calibri"/>
        <family val="2"/>
        <scheme val="minor"/>
      </rPr>
      <t xml:space="preserve">    2150 (Product) R&amp;D managers    2122 Mechanical Engineers    2123 Electrical Engineers    2124 Electroncis Engineers    2127 Production &amp; Process Engineers    2129 Engineers n.e.c.    2311 Higher Education teaching professionals    3111 Laboratory Technicians    3112 Electrical &amp; Electronics Technicians    3113 Engineering Technicians    3114 Building &amp; Civil Engineering Technicians    5235 Aircraft Maintenance &amp; related trades</t>
    </r>
  </si>
  <si>
    <t>ATAS requirement must be explored, and if required an ATAS certificate obtained, before the CoS is issued</t>
  </si>
  <si>
    <t>Does the ATAS requirement apply in this case?</t>
  </si>
  <si>
    <t>ATAS (SN) wording</t>
  </si>
  <si>
    <r>
      <t xml:space="preserve">Date applicant applied for ATAS certificate - </t>
    </r>
    <r>
      <rPr>
        <i/>
        <sz val="11"/>
        <color rgb="FF7030A0"/>
        <rFont val="Calibri"/>
        <family val="2"/>
        <scheme val="minor"/>
      </rPr>
      <t>DD/MM/YY</t>
    </r>
  </si>
  <si>
    <r>
      <t xml:space="preserve">Date ATAS certificate received - </t>
    </r>
    <r>
      <rPr>
        <i/>
        <sz val="11"/>
        <color rgb="FF7030A0"/>
        <rFont val="Calibri"/>
        <family val="2"/>
        <scheme val="minor"/>
      </rPr>
      <t>DD/MM/YY</t>
    </r>
  </si>
  <si>
    <t>Please remember to save a copy of the ATAS cert in the CoS application folder</t>
  </si>
  <si>
    <t>ATAS certificate number</t>
  </si>
  <si>
    <r>
      <t xml:space="preserve">If the applicant's role involves research, or being part of a team conducting research, which falls under one or more of the subjects where ATAS applies they </t>
    </r>
    <r>
      <rPr>
        <b/>
        <u/>
        <sz val="11"/>
        <color theme="1"/>
        <rFont val="Arial"/>
        <family val="2"/>
      </rPr>
      <t>must</t>
    </r>
    <r>
      <rPr>
        <sz val="11"/>
        <color theme="1"/>
        <rFont val="Arial"/>
        <family val="2"/>
      </rPr>
      <t xml:space="preserve"> apply to the Foreign, Commonwealth and Development Office (FCDO) to obtain an ATAS certificate </t>
    </r>
    <r>
      <rPr>
        <b/>
        <u/>
        <sz val="11"/>
        <color theme="1"/>
        <rFont val="Arial"/>
        <family val="2"/>
      </rPr>
      <t>before we can issue the CoS.</t>
    </r>
    <r>
      <rPr>
        <b/>
        <sz val="11"/>
        <color theme="1"/>
        <rFont val="Arial"/>
        <family val="2"/>
      </rPr>
      <t xml:space="preserve"> </t>
    </r>
    <r>
      <rPr>
        <sz val="11"/>
        <color theme="1"/>
        <rFont val="Arial"/>
        <family val="2"/>
      </rPr>
      <t>Applications should be processed within 10 working days (2 weeks) but may take longer.</t>
    </r>
  </si>
  <si>
    <t>Please identify if ATAS applies by looking up the one or more relevant research subjects in the list found at:</t>
  </si>
  <si>
    <t>https://staffimmigration.web.ox.ac.uk/atas-full-cah-code-list</t>
  </si>
  <si>
    <t>Enter all CAH3 codes (i.e. 03-01-10) for subjects you have identified as relevant to the applicant's role from the full list at the link above. The idenfitication of relevant subjects should be led by the PI/Supervisor.</t>
  </si>
  <si>
    <t>If ATAS applies, has an HR Letter been provided to the applicant</t>
  </si>
  <si>
    <t>(based on our Template) ?</t>
  </si>
  <si>
    <t>For more information on the process see:</t>
  </si>
  <si>
    <t>https://staffimmigration.admin.ox.ac.uk/atas-researchers</t>
  </si>
  <si>
    <t>CAH3 codes dept/ faculty/ college has identitied</t>
  </si>
  <si>
    <t>CAH code notes:</t>
  </si>
  <si>
    <t>If ATAS applies, has HR Letter been issued to applicant?</t>
  </si>
  <si>
    <t>CAH3 codes checked</t>
  </si>
  <si>
    <t>Confirmed whether or not ATAS applies</t>
  </si>
  <si>
    <r>
      <t xml:space="preserve">Copy of finalised </t>
    </r>
    <r>
      <rPr>
        <b/>
        <sz val="11"/>
        <rFont val="Arial"/>
        <family val="2"/>
      </rPr>
      <t>HR ATAS Letter</t>
    </r>
    <r>
      <rPr>
        <sz val="11"/>
        <rFont val="Arial"/>
        <family val="2"/>
      </rPr>
      <t xml:space="preserve"> (based on SIT template) issued to applicant detailing ATAS requirements </t>
    </r>
    <r>
      <rPr>
        <i/>
        <sz val="11"/>
        <color rgb="FF7030A0"/>
        <rFont val="Arial"/>
        <family val="2"/>
      </rPr>
      <t>(SURNAME,Initials-</t>
    </r>
    <r>
      <rPr>
        <b/>
        <i/>
        <sz val="11"/>
        <color rgb="FF7030A0"/>
        <rFont val="Arial"/>
        <family val="2"/>
      </rPr>
      <t>ATAS letter</t>
    </r>
    <r>
      <rPr>
        <i/>
        <sz val="11"/>
        <color rgb="FF7030A0"/>
        <rFont val="Arial"/>
        <family val="2"/>
      </rPr>
      <t>-dd-mm-yy.pdf)</t>
    </r>
  </si>
  <si>
    <t>ATAS Letter</t>
  </si>
  <si>
    <t>The ATAS requirement (which has been expanded, from Student, to Skilled Worker &amp; Tier 5 applications, and Visitors) applies to those carrying out research in sensitive subjects, where knowledge could be used to develop military technology, weapons of mass destruction, or the means of delivering weapons. The subjects cover all MPLS departments, and some Medical Sciences and Social Sciences departments. Humanities facultys may be less affected but will still need to consider cross disciplinary areas.</t>
  </si>
  <si>
    <t>CESC countries - fees concession no longer applies 26/02/22</t>
  </si>
  <si>
    <t>Lyn Davis</t>
  </si>
  <si>
    <t>Richard Birt</t>
  </si>
  <si>
    <t>lyn.davis@admin.ox.ac.uk</t>
  </si>
  <si>
    <t>richard.birt@admin.ox.ac.uk</t>
  </si>
  <si>
    <t>Please note CESC concessions ended 26 February 2022 so the same CoS fee now applies for Europeans</t>
  </si>
  <si>
    <t>Paul Deeble</t>
  </si>
  <si>
    <t>Police Registration List - abolished 09/11/2022</t>
  </si>
  <si>
    <t>Biology - Plant Sciences</t>
  </si>
  <si>
    <t>Biology - Zoology</t>
  </si>
  <si>
    <t>CB</t>
  </si>
  <si>
    <t>Biology</t>
  </si>
  <si>
    <t>Faculty of Asian and Middle Eastern Studies</t>
  </si>
  <si>
    <t>CM</t>
  </si>
  <si>
    <t>CN</t>
  </si>
  <si>
    <t>NDM</t>
  </si>
  <si>
    <t>NDM (CAMS)</t>
  </si>
  <si>
    <t>CW</t>
  </si>
  <si>
    <t>S1</t>
  </si>
  <si>
    <t>Reuben College</t>
  </si>
  <si>
    <t>A5</t>
  </si>
  <si>
    <t>DPAG Bionanoscience</t>
  </si>
  <si>
    <t>Experimental Psychology - LaMB shared building services</t>
  </si>
  <si>
    <t>BDI-NDM</t>
  </si>
  <si>
    <t>NDM Immuno-Oncology</t>
  </si>
  <si>
    <t>Nuffield Department of Women’s &amp; Reproductive Health</t>
  </si>
  <si>
    <t>Oxford School of Global and Area Studies (was SIAS)</t>
  </si>
  <si>
    <t>PS</t>
  </si>
  <si>
    <t>NDM - Pandemic Sciences Institute</t>
  </si>
  <si>
    <r>
      <t xml:space="preserve">Maintenance requirement </t>
    </r>
    <r>
      <rPr>
        <b/>
        <i/>
        <sz val="11"/>
        <rFont val="Arial"/>
        <family val="2"/>
      </rPr>
      <t>[Now automatically selected to simplify the application process]</t>
    </r>
  </si>
  <si>
    <t>Departments/ colleges certify maintenance on behalf of the applicant and their dependants so they do not have to submit bank statements with their visa applications.</t>
  </si>
  <si>
    <r>
      <t xml:space="preserve">Maintenance requirement </t>
    </r>
    <r>
      <rPr>
        <i/>
        <u/>
        <sz val="10"/>
        <color theme="1"/>
        <rFont val="Calibri"/>
        <family val="2"/>
        <scheme val="minor"/>
      </rPr>
      <t>[now automatically selected to simplify application]</t>
    </r>
  </si>
  <si>
    <t>DEFAULT YES IN ALL CASES</t>
  </si>
  <si>
    <r>
      <rPr>
        <b/>
        <sz val="11"/>
        <color theme="1"/>
        <rFont val="Arial"/>
        <family val="2"/>
      </rPr>
      <t xml:space="preserve">Colleges: </t>
    </r>
    <r>
      <rPr>
        <sz val="11"/>
        <color theme="1"/>
        <rFont val="Arial"/>
        <family val="2"/>
      </rPr>
      <t>We are unable to cross-charge application fees to colleges. Instead the college contact (listed in the Authorisation section below) will be sent an invoice for this fee within the month after the CoS is issued.</t>
    </r>
  </si>
  <si>
    <t>CoS can be issued when ready as long as College is happy that the fees invoice will be sent to the contact named below</t>
  </si>
  <si>
    <t>College invoice discussed ?</t>
  </si>
  <si>
    <t>UPDATED 01/02/2024</t>
  </si>
  <si>
    <t>A3</t>
  </si>
  <si>
    <t>Paediatrics (IDRM)</t>
  </si>
  <si>
    <t>AK</t>
  </si>
  <si>
    <t>C1</t>
  </si>
  <si>
    <t>NDM Ops</t>
  </si>
  <si>
    <t>CL</t>
  </si>
  <si>
    <t>NDPH Demography</t>
  </si>
  <si>
    <t>The Centre for Human Genetics</t>
  </si>
  <si>
    <t>L4</t>
  </si>
  <si>
    <t>Development &amp; External Affairs Directorate</t>
  </si>
  <si>
    <r>
      <t>NHS Surcharge (per annum)</t>
    </r>
    <r>
      <rPr>
        <i/>
        <sz val="11"/>
        <color theme="1"/>
        <rFont val="Calibri"/>
        <family val="2"/>
        <scheme val="minor"/>
      </rPr>
      <t xml:space="preserve"> w.e.f. 06/02/24</t>
    </r>
  </si>
  <si>
    <t>paul.deeble@admin.ox.ac.uk</t>
  </si>
  <si>
    <r>
      <t xml:space="preserve">Copies of all </t>
    </r>
    <r>
      <rPr>
        <b/>
        <sz val="11"/>
        <color theme="1"/>
        <rFont val="Arial"/>
        <family val="2"/>
      </rPr>
      <t>current and previous UK visas</t>
    </r>
    <r>
      <rPr>
        <sz val="11"/>
        <color theme="1"/>
        <rFont val="Arial"/>
        <family val="2"/>
      </rPr>
      <t>.</t>
    </r>
  </si>
  <si>
    <t>Sufia Nadeem</t>
  </si>
  <si>
    <t>Kara Updale</t>
  </si>
  <si>
    <t>sufia.nadeem@admin.ox.ac.uk</t>
  </si>
  <si>
    <t>kara.updale@admin.ox.ac.uk</t>
  </si>
  <si>
    <r>
      <t xml:space="preserve">ATAS (Academic Technology Approval Scheme) - </t>
    </r>
    <r>
      <rPr>
        <b/>
        <u/>
        <sz val="11"/>
        <color theme="1"/>
        <rFont val="Arial"/>
        <family val="2"/>
      </rPr>
      <t>MANDATORY VISA REQUIREMENT</t>
    </r>
  </si>
  <si>
    <t>w.e.f. 09/04/25</t>
  </si>
  <si>
    <t>Boxing Day (substitute day)</t>
  </si>
  <si>
    <t>Christmas Day (substitute day)</t>
  </si>
  <si>
    <t>Tuesday</t>
  </si>
  <si>
    <t>Travel overseas for domestic and leisure purposes does not require a multiple entry visa, but SIT reccommends that multiple entry is always selected to cover any potential travel for work purposes.</t>
  </si>
  <si>
    <r>
      <t>Partner and children</t>
    </r>
    <r>
      <rPr>
        <i/>
        <sz val="11"/>
        <color theme="1"/>
        <rFont val="Arial"/>
        <family val="2"/>
      </rPr>
      <t xml:space="preserve"> (SIT is happy to help with their Dependant visa applications too)</t>
    </r>
  </si>
  <si>
    <t>Partner and children</t>
  </si>
  <si>
    <t>Dependants discussed?</t>
  </si>
  <si>
    <t>No. of dependants</t>
  </si>
  <si>
    <t>Does applicant have a partner who needs Dependant visa?</t>
  </si>
  <si>
    <t>Does applicant have children who need Dependant visas?</t>
  </si>
  <si>
    <t>children</t>
  </si>
  <si>
    <t>ATAS - MANDATORY VISA REQUIREMENT</t>
  </si>
  <si>
    <t>This is a mandatory requirement. SIT is happy to help you and the applicant through the process.</t>
  </si>
  <si>
    <r>
      <t>Please list the issue date of applicant's Tier 5 vignette (paper visa in their passport) or first BRP or their online eVisa if they switched into Tier 5 in the UK.</t>
    </r>
    <r>
      <rPr>
        <i/>
        <sz val="11"/>
        <color theme="1"/>
        <rFont val="Arial"/>
        <family val="2"/>
      </rPr>
      <t xml:space="preserve"> (DD/MM/YYYY)</t>
    </r>
  </si>
  <si>
    <t>expected visa length</t>
  </si>
  <si>
    <r>
      <rPr>
        <b/>
        <u/>
        <sz val="10"/>
        <color rgb="FF0070C0"/>
        <rFont val="Arial"/>
        <family val="2"/>
      </rPr>
      <t>estimated</t>
    </r>
    <r>
      <rPr>
        <b/>
        <sz val="10"/>
        <color rgb="FF0070C0"/>
        <rFont val="Arial"/>
        <family val="2"/>
      </rPr>
      <t xml:space="preserve"> NHS Surcharge</t>
    </r>
  </si>
  <si>
    <r>
      <rPr>
        <b/>
        <sz val="11"/>
        <rFont val="Arial"/>
        <family val="2"/>
      </rPr>
      <t>Immigration Health Surcharge (IHS) / NHS fees are based on the visa length.</t>
    </r>
    <r>
      <rPr>
        <sz val="11"/>
        <rFont val="Arial"/>
        <family val="2"/>
      </rPr>
      <t xml:space="preserve"> NHS fees are counted in six month blocks with another six months/ half year fee being charged if the visa length is even slightly over mutliples of six months. Listing an earlier CoS end date can help ensure the visa length does not go over a multiple of six months to avoid higher NHS fees than necessary.</t>
    </r>
  </si>
  <si>
    <r>
      <rPr>
        <b/>
        <sz val="11"/>
        <rFont val="Arial"/>
        <family val="2"/>
      </rPr>
      <t>CoS dates selected should reflect the length of the continuing research visit</t>
    </r>
    <r>
      <rPr>
        <sz val="11"/>
        <rFont val="Arial"/>
        <family val="2"/>
      </rPr>
      <t>. CoS dates cannot be longer than known/ funded length of the visit, but they can be set shorter to help reduce NHS fees. The CoS start date should be the expiry date of the applicant's current visa. The new CoS end date can be up to a maximum of 2 years/ 24 months after the start date of the first Tier 5 visa.</t>
    </r>
  </si>
  <si>
    <r>
      <rPr>
        <b/>
        <sz val="11"/>
        <rFont val="Arial"/>
        <family val="2"/>
      </rPr>
      <t>The visa will be longer than the CoS dates</t>
    </r>
    <r>
      <rPr>
        <sz val="11"/>
        <rFont val="Arial"/>
        <family val="2"/>
      </rPr>
      <t>. The new visa start date will normally reflect the date the visa extension application is decided, but as this cannot be known when the application is being submitted the NHS fees should be counted from the CoS start date to the expected visa expiry date. The new visa expiry date is normally 14 days after the CoS end date.</t>
    </r>
  </si>
  <si>
    <t>angelina.escott@admin.ox.ac.uk</t>
  </si>
  <si>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to join them now or later, who needs, or needs to extend,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</si>
  <si>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to join them now or later, who need, or need to extend,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t>
    </r>
  </si>
  <si>
    <t>Angelina Escott</t>
  </si>
  <si>
    <t>(Medical Sciences/ Humanities / GLAM / UAS / Continuing Education)</t>
  </si>
  <si>
    <t>(MPLS / Social Sciences / Colleges)</t>
  </si>
  <si>
    <t>Version 2.14</t>
  </si>
  <si>
    <t>Applicant's Oxford email address</t>
  </si>
  <si>
    <t>Pleae re-enter applicant's email address</t>
  </si>
  <si>
    <t>It is crucial the correct email address is provided as the CoS will be sent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</si>
</sst>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dd/mmm/yyyy"/>
    <numFmt numFmtId="166" formatCode="[$£-809]#,##0"/>
    <numFmt numFmtId="167" formatCode="dd/mm/yyyy;@"/>
    <numFmt numFmtId="168" formatCode="dd/mm/yy;@"/>
    <numFmt numFmtId="169" formatCode="[$£-809]#,##0.00"/>
  </numFmts>
  <fonts count="91"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2"/>
      <name val="Arial"/>
      <family val="2"/>
    </font>
    <font>
      <b/>
      <sz val="10"/>
      <name val="Arial"/>
      <family val="2"/>
    </font>
    <font>
      <sz val="11"/>
      <color theme="1"/>
      <name val="Arial"/>
      <family val="2"/>
    </font>
    <font>
      <i/>
      <sz val="11"/>
      <color rgb="FF7030A0"/>
      <name val="Calibri"/>
      <family val="2"/>
      <scheme val="minor"/>
    </font>
    <font>
      <b/>
      <i/>
      <sz val="11"/>
      <color rgb="FF7030A0"/>
      <name val="Calibri"/>
      <family val="2"/>
      <scheme val="minor"/>
    </font>
    <font>
      <b/>
      <sz val="11"/>
      <color rgb="FF7030A0"/>
      <name val="Calibri"/>
      <family val="2"/>
      <scheme val="minor"/>
    </font>
    <font>
      <sz val="11"/>
      <name val="Calibri"/>
      <family val="2"/>
      <scheme val="minor"/>
    </font>
    <font>
      <b/>
      <sz val="11"/>
      <name val="Calibri"/>
      <family val="2"/>
      <scheme val="minor"/>
    </font>
    <font>
      <sz val="11"/>
      <name val="Arial"/>
      <family val="2"/>
    </font>
    <font>
      <b/>
      <sz val="11"/>
      <color rgb="FFFF0000"/>
      <name val="Calibri"/>
      <family val="2"/>
      <scheme val="minor"/>
    </font>
    <font>
      <b/>
      <sz val="12"/>
      <color theme="1"/>
      <name val="Arial"/>
      <family val="2"/>
    </font>
    <font>
      <sz val="12"/>
      <color theme="1"/>
      <name val="Arial"/>
      <family val="2"/>
    </font>
    <font>
      <b/>
      <u/>
      <sz val="12"/>
      <color theme="1"/>
      <name val="Arial"/>
      <family val="2"/>
    </font>
    <font>
      <i/>
      <sz val="11"/>
      <color theme="1"/>
      <name val="Arial"/>
      <family val="2"/>
    </font>
    <font>
      <b/>
      <sz val="12"/>
      <color rgb="FF365F91"/>
      <name val="Arial"/>
      <family val="2"/>
    </font>
    <font>
      <u/>
      <sz val="11"/>
      <color theme="10"/>
      <name val="Calibri"/>
      <family val="2"/>
      <scheme val="minor"/>
    </font>
    <font>
      <sz val="10"/>
      <color theme="1"/>
      <name val="Arial"/>
      <family val="2"/>
    </font>
    <font>
      <b/>
      <sz val="11"/>
      <color theme="1"/>
      <name val="Arial"/>
      <family val="2"/>
    </font>
    <font>
      <i/>
      <sz val="11"/>
      <color theme="0" tint="-0.499984740745262"/>
      <name val="Arial"/>
      <family val="2"/>
    </font>
    <font>
      <b/>
      <sz val="11"/>
      <color rgb="FFFF0000"/>
      <name val="Arial"/>
      <family val="2"/>
    </font>
    <font>
      <b/>
      <u/>
      <sz val="11.5"/>
      <color rgb="FFFF0000"/>
      <name val="Calibri"/>
      <family val="2"/>
      <scheme val="minor"/>
    </font>
    <font>
      <b/>
      <i/>
      <sz val="11"/>
      <color theme="1"/>
      <name val="Calibri"/>
      <family val="2"/>
      <scheme val="minor"/>
    </font>
    <font>
      <b/>
      <i/>
      <sz val="11"/>
      <color theme="1"/>
      <name val="Arial"/>
      <family val="2"/>
    </font>
    <font>
      <sz val="14"/>
      <color theme="1"/>
      <name val="Calibri"/>
      <family val="2"/>
      <scheme val="minor"/>
    </font>
    <font>
      <b/>
      <u/>
      <sz val="11"/>
      <color theme="1"/>
      <name val="Arial"/>
      <family val="2"/>
    </font>
    <font>
      <i/>
      <sz val="11"/>
      <color theme="0" tint="-0.499984740745262"/>
      <name val="Calibri"/>
      <family val="2"/>
      <scheme val="minor"/>
    </font>
    <font>
      <sz val="8"/>
      <color rgb="FF000000"/>
      <name val="Tahoma"/>
      <family val="2"/>
    </font>
    <font>
      <i/>
      <sz val="11"/>
      <color theme="1"/>
      <name val="Calibri"/>
      <family val="2"/>
      <scheme val="minor"/>
    </font>
    <font>
      <b/>
      <sz val="11"/>
      <name val="Arial"/>
      <family val="2"/>
    </font>
    <font>
      <u/>
      <sz val="11"/>
      <color theme="1"/>
      <name val="Calibri"/>
      <family val="2"/>
      <scheme val="minor"/>
    </font>
    <font>
      <sz val="11"/>
      <color rgb="FF7030A0"/>
      <name val="Calibri"/>
      <family val="2"/>
      <scheme val="minor"/>
    </font>
    <font>
      <b/>
      <sz val="11"/>
      <color rgb="FF7030A0"/>
      <name val="Arial"/>
      <family val="2"/>
    </font>
    <font>
      <sz val="11"/>
      <color rgb="FFFF0000"/>
      <name val="Arial"/>
      <family val="2"/>
    </font>
    <font>
      <sz val="11"/>
      <color rgb="FF7030A0"/>
      <name val="Arial"/>
      <family val="2"/>
    </font>
    <font>
      <b/>
      <sz val="9"/>
      <color indexed="81"/>
      <name val="Tahoma"/>
      <family val="2"/>
    </font>
    <font>
      <b/>
      <sz val="11"/>
      <color rgb="FF00B050"/>
      <name val="Calibri"/>
      <family val="2"/>
      <scheme val="minor"/>
    </font>
    <font>
      <i/>
      <sz val="10"/>
      <color theme="1"/>
      <name val="Arial"/>
      <family val="2"/>
    </font>
    <font>
      <b/>
      <i/>
      <sz val="11"/>
      <color rgb="FF00B050"/>
      <name val="Arial"/>
      <family val="2"/>
    </font>
    <font>
      <sz val="11"/>
      <color rgb="FF0070C0"/>
      <name val="Arial"/>
      <family val="2"/>
    </font>
    <font>
      <b/>
      <sz val="11"/>
      <color rgb="FF0070C0"/>
      <name val="Arial"/>
      <family val="2"/>
    </font>
    <font>
      <b/>
      <i/>
      <sz val="10"/>
      <color theme="1"/>
      <name val="Arial"/>
      <family val="2"/>
    </font>
    <font>
      <i/>
      <sz val="10"/>
      <color rgb="FF0070C0"/>
      <name val="Arial"/>
      <family val="2"/>
    </font>
    <font>
      <i/>
      <sz val="10"/>
      <name val="Arial"/>
      <family val="2"/>
    </font>
    <font>
      <b/>
      <i/>
      <sz val="10"/>
      <name val="Arial"/>
      <family val="2"/>
    </font>
    <font>
      <i/>
      <u/>
      <sz val="11"/>
      <color theme="1"/>
      <name val="Calibri"/>
      <family val="2"/>
      <scheme val="minor"/>
    </font>
    <font>
      <i/>
      <u/>
      <sz val="10"/>
      <color theme="10"/>
      <name val="Calibri"/>
      <family val="2"/>
      <scheme val="minor"/>
    </font>
    <font>
      <sz val="12"/>
      <color theme="1"/>
      <name val="Calibri"/>
      <family val="2"/>
      <scheme val="minor"/>
    </font>
    <font>
      <sz val="10"/>
      <color rgb="FF7030A0"/>
      <name val="Arial"/>
      <family val="2"/>
    </font>
    <font>
      <i/>
      <sz val="10"/>
      <color rgb="FF7030A0"/>
      <name val="Arial"/>
      <family val="2"/>
    </font>
    <font>
      <i/>
      <sz val="11"/>
      <color rgb="FF7030A0"/>
      <name val="Arial"/>
      <family val="2"/>
    </font>
    <font>
      <b/>
      <i/>
      <sz val="11"/>
      <color rgb="FF7030A0"/>
      <name val="Arial"/>
      <family val="2"/>
    </font>
    <font>
      <b/>
      <i/>
      <sz val="11"/>
      <color theme="0" tint="-0.499984740745262"/>
      <name val="Calibri"/>
      <family val="2"/>
      <scheme val="minor"/>
    </font>
    <font>
      <i/>
      <sz val="11"/>
      <name val="Calibri"/>
      <family val="2"/>
      <scheme val="minor"/>
    </font>
    <font>
      <sz val="11"/>
      <color rgb="FF0070C0"/>
      <name val="Calibri"/>
      <family val="2"/>
      <scheme val="minor"/>
    </font>
    <font>
      <sz val="9"/>
      <color rgb="FF7030A0"/>
      <name val="Arial"/>
      <family val="2"/>
    </font>
    <font>
      <sz val="9"/>
      <color theme="1"/>
      <name val="Arial"/>
      <family val="2"/>
    </font>
    <font>
      <sz val="9"/>
      <color rgb="FFFF0000"/>
      <name val="Arial"/>
      <family val="2"/>
    </font>
    <font>
      <b/>
      <i/>
      <sz val="10"/>
      <color rgb="FF7030A0"/>
      <name val="Arial"/>
      <family val="2"/>
    </font>
    <font>
      <i/>
      <sz val="11"/>
      <name val="Arial"/>
      <family val="2"/>
    </font>
    <font>
      <b/>
      <sz val="12"/>
      <color rgb="FF00B050"/>
      <name val="Calibri"/>
      <family val="2"/>
      <scheme val="minor"/>
    </font>
    <font>
      <b/>
      <u/>
      <sz val="11"/>
      <color theme="10"/>
      <name val="Calibri"/>
      <family val="2"/>
      <scheme val="minor"/>
    </font>
    <font>
      <u/>
      <sz val="10"/>
      <color theme="10"/>
      <name val="Calibri"/>
      <family val="2"/>
      <scheme val="minor"/>
    </font>
    <font>
      <sz val="8"/>
      <name val="Calibri"/>
      <family val="2"/>
      <scheme val="minor"/>
    </font>
    <font>
      <u/>
      <sz val="8"/>
      <name val="Calibri"/>
      <family val="2"/>
      <scheme val="minor"/>
    </font>
    <font>
      <b/>
      <sz val="8"/>
      <name val="Calibri"/>
      <family val="2"/>
      <scheme val="minor"/>
    </font>
    <font>
      <b/>
      <u/>
      <sz val="11"/>
      <color rgb="FFFF0000"/>
      <name val="Calibri"/>
      <family val="2"/>
      <scheme val="minor"/>
    </font>
    <font>
      <b/>
      <u/>
      <sz val="11"/>
      <color rgb="FF7030A0"/>
      <name val="Calibri"/>
      <family val="2"/>
      <scheme val="minor"/>
    </font>
    <font>
      <i/>
      <sz val="11"/>
      <color rgb="FFFF0000"/>
      <name val="Calibri"/>
      <family val="2"/>
      <scheme val="minor"/>
    </font>
    <font>
      <sz val="8"/>
      <color rgb="FF000000"/>
      <name val="Segoe UI"/>
      <family val="2"/>
    </font>
    <font>
      <b/>
      <u/>
      <sz val="12"/>
      <color theme="10"/>
      <name val="Arial"/>
      <family val="2"/>
    </font>
    <font>
      <sz val="10.5"/>
      <name val="Arial"/>
      <family val="2"/>
    </font>
    <font>
      <b/>
      <u/>
      <sz val="11"/>
      <color theme="10"/>
      <name val="Arial"/>
      <family val="2"/>
    </font>
    <font>
      <u/>
      <sz val="12"/>
      <color theme="10"/>
      <name val="Calibri"/>
      <family val="2"/>
      <scheme val="minor"/>
    </font>
    <font>
      <sz val="11"/>
      <color theme="0" tint="-0.499984740745262"/>
      <name val="Calibri"/>
      <family val="2"/>
      <scheme val="minor"/>
    </font>
    <font>
      <b/>
      <i/>
      <sz val="11"/>
      <name val="Arial"/>
      <family val="2"/>
    </font>
    <font>
      <b/>
      <sz val="10"/>
      <color theme="1"/>
      <name val="Arial"/>
      <family val="2"/>
    </font>
    <font>
      <b/>
      <sz val="10"/>
      <color rgb="FF0070C0"/>
      <name val="Arial"/>
      <family val="2"/>
    </font>
    <font>
      <b/>
      <u/>
      <sz val="10"/>
      <color rgb="FF0070C0"/>
      <name val="Arial"/>
      <family val="2"/>
    </font>
    <font>
      <b/>
      <sz val="10"/>
      <color rgb="FFFF0000"/>
      <name val="Arial"/>
      <family val="2"/>
    </font>
    <font>
      <i/>
      <sz val="11"/>
      <color theme="1" tint="0.499984740745262"/>
      <name val="Calibri"/>
      <family val="2"/>
      <scheme val="minor"/>
    </font>
    <font>
      <i/>
      <u/>
      <sz val="10"/>
      <color theme="1"/>
      <name val="Calibri"/>
      <family val="2"/>
      <scheme val="minor"/>
    </font>
    <font>
      <sz val="10"/>
      <color rgb="FFFF0000"/>
      <name val="Calibri"/>
      <family val="2"/>
      <scheme val="minor"/>
    </font>
    <font>
      <b/>
      <u/>
      <sz val="11"/>
      <color theme="1"/>
      <name val="Calibri"/>
      <family val="2"/>
      <scheme val="minor"/>
    </font>
    <font>
      <i/>
      <u/>
      <sz val="10"/>
      <color theme="1"/>
      <name val="Arial"/>
      <family val="2"/>
    </font>
    <font>
      <sz val="11"/>
      <color theme="10"/>
      <name val="Calibri"/>
      <family val="2"/>
      <scheme val="minor"/>
    </font>
    <font>
      <b/>
      <sz val="10"/>
      <color rgb="FFFF0000"/>
      <name val="Calibri"/>
      <family val="2"/>
      <scheme val="minor"/>
    </font>
    <font>
      <b/>
      <i/>
      <sz val="10"/>
      <color rgb="FFFF0000"/>
      <name val="Calibri"/>
      <family val="2"/>
      <scheme val="minor"/>
    </font>
  </fonts>
  <fills count="16">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s>
  <borders count="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auto="1"/>
      </left>
      <right/>
      <top style="medium">
        <color auto="1"/>
      </top>
      <bottom/>
      <diagonal/>
    </border>
    <border>
      <left/>
      <right style="medium">
        <color auto="1"/>
      </right>
      <top style="medium">
        <color auto="1"/>
      </top>
      <bottom/>
      <diagonal/>
    </border>
    <border>
      <left/>
      <right style="medium">
        <color indexed="64"/>
      </right>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thin">
        <color auto="1"/>
      </top>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style="thin">
        <color rgb="FF7030A0"/>
      </right>
      <top style="thin">
        <color rgb="FF7030A0"/>
      </top>
      <bottom style="thin">
        <color rgb="FF7030A0"/>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medium">
        <color rgb="FF7030A0"/>
      </left>
      <right style="medium">
        <color rgb="FF7030A0"/>
      </right>
      <top style="medium">
        <color rgb="FF7030A0"/>
      </top>
      <bottom style="medium">
        <color rgb="FF7030A0"/>
      </bottom>
      <diagonal/>
    </border>
  </borders>
  <cellStyleXfs count="5">
    <xf numFmtId="0" fontId="0" fillId="0" borderId="0"/>
    <xf numFmtId="0" fontId="3" fillId="0" borderId="0"/>
    <xf numFmtId="0" fontId="6" fillId="0" borderId="0"/>
    <xf numFmtId="0" fontId="3" fillId="0" borderId="0"/>
    <xf numFmtId="0" fontId="19" fillId="0" borderId="0" applyNumberFormat="0" applyFill="0" applyBorder="0" applyAlignment="0" applyProtection="0"/>
  </cellStyleXfs>
  <cellXfs count="698">
    <xf numFmtId="0" fontId="0" fillId="0" borderId="0" xfId="0"/>
    <xf numFmtId="0" fontId="4" fillId="0" borderId="0" xfId="1" applyFont="1"/>
    <xf numFmtId="0" fontId="3" fillId="0" borderId="0" xfId="1"/>
    <xf numFmtId="0" fontId="5" fillId="2" borderId="1" xfId="1" applyFont="1" applyFill="1" applyBorder="1" applyAlignment="1">
      <alignment vertical="center"/>
    </xf>
    <xf numFmtId="0" fontId="5" fillId="2" borderId="1" xfId="1" applyFont="1" applyFill="1" applyBorder="1" applyAlignment="1">
      <alignment vertical="center" wrapText="1"/>
    </xf>
    <xf numFmtId="0" fontId="3" fillId="0" borderId="1" xfId="1" applyFont="1" applyBorder="1"/>
    <xf numFmtId="0" fontId="3" fillId="0" borderId="0" xfId="1" applyFont="1" applyBorder="1"/>
    <xf numFmtId="0" fontId="3" fillId="0" borderId="0" xfId="1" quotePrefix="1" applyNumberFormat="1" applyFont="1" applyFill="1" applyBorder="1"/>
    <xf numFmtId="0" fontId="3" fillId="0" borderId="0" xfId="1" quotePrefix="1" applyNumberFormat="1" applyFont="1" applyFill="1" applyBorder="1" applyAlignment="1">
      <alignment wrapText="1"/>
    </xf>
    <xf numFmtId="0" fontId="3" fillId="0" borderId="0" xfId="1" applyFont="1" applyFill="1" applyBorder="1"/>
    <xf numFmtId="0" fontId="3" fillId="0" borderId="0" xfId="1" applyFont="1" applyFill="1" applyBorder="1" applyAlignment="1">
      <alignment wrapText="1"/>
    </xf>
    <xf numFmtId="0" fontId="3" fillId="0" borderId="0" xfId="1" applyNumberFormat="1" applyFont="1" applyFill="1" applyBorder="1" applyAlignment="1">
      <alignment wrapText="1"/>
    </xf>
    <xf numFmtId="0" fontId="3" fillId="0" borderId="0" xfId="1" applyNumberFormat="1" applyFont="1" applyFill="1" applyBorder="1"/>
    <xf numFmtId="0" fontId="7" fillId="0" borderId="0" xfId="0" applyFont="1" applyAlignment="1">
      <alignment horizontal="right"/>
    </xf>
    <xf numFmtId="164" fontId="8" fillId="0" borderId="0" xfId="0" applyNumberFormat="1" applyFont="1" applyAlignment="1">
      <alignment horizontal="left"/>
    </xf>
    <xf numFmtId="0" fontId="9" fillId="0" borderId="0" xfId="0" applyFont="1" applyAlignment="1">
      <alignment horizontal="center"/>
    </xf>
    <xf numFmtId="0" fontId="0" fillId="0" borderId="0" xfId="0" applyFill="1"/>
    <xf numFmtId="0" fontId="10" fillId="0" borderId="0" xfId="0" applyFont="1" applyFill="1"/>
    <xf numFmtId="0" fontId="2" fillId="3" borderId="0" xfId="0" applyFont="1" applyFill="1"/>
    <xf numFmtId="0" fontId="11" fillId="0" borderId="0" xfId="0" applyFont="1" applyFill="1"/>
    <xf numFmtId="0" fontId="6" fillId="4" borderId="0" xfId="0" quotePrefix="1" applyFont="1" applyFill="1" applyBorder="1"/>
    <xf numFmtId="0" fontId="0" fillId="0" borderId="0" xfId="0" applyAlignment="1">
      <alignment horizontal="left" vertical="center" indent="1"/>
    </xf>
    <xf numFmtId="0" fontId="12" fillId="0" borderId="0" xfId="0" quotePrefix="1" applyFont="1" applyFill="1" applyBorder="1"/>
    <xf numFmtId="0" fontId="2" fillId="5" borderId="0" xfId="0" applyFont="1" applyFill="1"/>
    <xf numFmtId="0" fontId="0" fillId="6" borderId="0" xfId="0" applyFill="1"/>
    <xf numFmtId="0" fontId="2" fillId="7" borderId="0" xfId="0" applyFont="1" applyFill="1"/>
    <xf numFmtId="0" fontId="0" fillId="7" borderId="0" xfId="0" applyFill="1"/>
    <xf numFmtId="0" fontId="0" fillId="8" borderId="0" xfId="0" applyFill="1"/>
    <xf numFmtId="0" fontId="2" fillId="9" borderId="0" xfId="0" applyFont="1" applyFill="1"/>
    <xf numFmtId="166" fontId="0" fillId="10" borderId="0" xfId="0" applyNumberFormat="1" applyFill="1" applyAlignment="1">
      <alignment horizontal="center"/>
    </xf>
    <xf numFmtId="0" fontId="0" fillId="0" borderId="0" xfId="0" applyAlignment="1">
      <alignment horizontal="center"/>
    </xf>
    <xf numFmtId="0" fontId="1" fillId="0" borderId="0" xfId="0" applyFont="1"/>
    <xf numFmtId="0" fontId="2" fillId="0" borderId="0" xfId="0" applyFont="1"/>
    <xf numFmtId="0" fontId="0" fillId="0" borderId="0" xfId="0" applyFont="1"/>
    <xf numFmtId="0" fontId="0" fillId="0" borderId="0" xfId="0" applyAlignment="1">
      <alignment wrapText="1"/>
    </xf>
    <xf numFmtId="0" fontId="10" fillId="0" borderId="0" xfId="0" applyFont="1"/>
    <xf numFmtId="0" fontId="13" fillId="0" borderId="0" xfId="0" applyFont="1"/>
    <xf numFmtId="0" fontId="0" fillId="4" borderId="0" xfId="0" applyFill="1"/>
    <xf numFmtId="0" fontId="0" fillId="3" borderId="0" xfId="0" applyFill="1"/>
    <xf numFmtId="0" fontId="0" fillId="3" borderId="6" xfId="0" applyFill="1" applyBorder="1"/>
    <xf numFmtId="0" fontId="6" fillId="11" borderId="0" xfId="0" applyFont="1" applyFill="1" applyAlignment="1"/>
    <xf numFmtId="0" fontId="6" fillId="11" borderId="0" xfId="0" applyFont="1" applyFill="1" applyBorder="1"/>
    <xf numFmtId="0" fontId="17" fillId="11" borderId="0" xfId="0" applyFont="1" applyFill="1" applyBorder="1" applyAlignment="1"/>
    <xf numFmtId="167" fontId="17" fillId="11" borderId="0" xfId="0" applyNumberFormat="1" applyFont="1" applyFill="1" applyBorder="1" applyAlignment="1">
      <alignment horizontal="right"/>
    </xf>
    <xf numFmtId="0" fontId="18" fillId="11" borderId="0" xfId="0" applyFont="1" applyFill="1"/>
    <xf numFmtId="0" fontId="17" fillId="11" borderId="0" xfId="0" applyFont="1" applyFill="1" applyBorder="1"/>
    <xf numFmtId="0" fontId="6" fillId="11" borderId="0" xfId="0" applyFont="1" applyFill="1" applyBorder="1" applyAlignment="1">
      <alignment horizontal="right"/>
    </xf>
    <xf numFmtId="0" fontId="22" fillId="3" borderId="0" xfId="0" applyFont="1" applyFill="1" applyBorder="1" applyProtection="1"/>
    <xf numFmtId="0" fontId="22" fillId="3" borderId="0" xfId="0" applyFont="1" applyFill="1" applyBorder="1" applyAlignment="1" applyProtection="1">
      <alignment horizontal="right"/>
    </xf>
    <xf numFmtId="0" fontId="6" fillId="11" borderId="0" xfId="0" applyFont="1" applyFill="1" applyBorder="1" applyAlignment="1">
      <alignment vertical="center"/>
    </xf>
    <xf numFmtId="0" fontId="20" fillId="11" borderId="0" xfId="0" applyFont="1" applyFill="1" applyBorder="1" applyAlignment="1">
      <alignment vertical="center"/>
    </xf>
    <xf numFmtId="0" fontId="0" fillId="11" borderId="0" xfId="0" applyFill="1"/>
    <xf numFmtId="0" fontId="6" fillId="11" borderId="2" xfId="0" applyFont="1" applyFill="1" applyBorder="1"/>
    <xf numFmtId="0" fontId="27" fillId="11" borderId="14" xfId="0" applyFont="1" applyFill="1" applyBorder="1" applyAlignment="1">
      <alignment horizontal="center" vertical="center"/>
    </xf>
    <xf numFmtId="0" fontId="0" fillId="0" borderId="0" xfId="0" applyAlignment="1">
      <alignment horizontal="left"/>
    </xf>
    <xf numFmtId="0" fontId="0" fillId="0" borderId="1" xfId="0" applyBorder="1" applyAlignment="1">
      <alignment horizontal="center"/>
    </xf>
    <xf numFmtId="0" fontId="29" fillId="0" borderId="0" xfId="0" applyFont="1"/>
    <xf numFmtId="168" fontId="29" fillId="0" borderId="0" xfId="0" applyNumberFormat="1" applyFont="1"/>
    <xf numFmtId="0" fontId="0" fillId="0" borderId="1" xfId="0" applyBorder="1" applyProtection="1">
      <protection locked="0"/>
    </xf>
    <xf numFmtId="0" fontId="0" fillId="7" borderId="0" xfId="0" applyFill="1" applyAlignment="1">
      <alignment horizontal="center"/>
    </xf>
    <xf numFmtId="0" fontId="27" fillId="11" borderId="0" xfId="0" applyFont="1" applyFill="1" applyBorder="1" applyAlignment="1">
      <alignment horizontal="center" vertical="center"/>
    </xf>
    <xf numFmtId="0" fontId="0" fillId="11" borderId="0" xfId="0" applyFill="1" applyBorder="1"/>
    <xf numFmtId="0" fontId="0" fillId="3" borderId="0" xfId="0" applyFill="1" applyBorder="1"/>
    <xf numFmtId="0" fontId="0" fillId="3" borderId="0" xfId="0" applyFill="1" applyBorder="1" applyAlignment="1">
      <alignment vertical="top" wrapText="1"/>
    </xf>
    <xf numFmtId="0" fontId="33" fillId="0" borderId="0" xfId="0" applyFont="1"/>
    <xf numFmtId="0" fontId="0" fillId="3" borderId="0" xfId="0" applyFill="1" applyAlignment="1">
      <alignment horizontal="center"/>
    </xf>
    <xf numFmtId="0" fontId="34" fillId="0" borderId="0" xfId="0" applyFont="1" applyAlignment="1">
      <alignment horizontal="right"/>
    </xf>
    <xf numFmtId="0" fontId="9" fillId="0" borderId="0" xfId="0" applyFont="1" applyAlignment="1" applyProtection="1">
      <alignment horizontal="left"/>
    </xf>
    <xf numFmtId="0" fontId="0" fillId="0" borderId="0" xfId="0" applyBorder="1" applyAlignment="1">
      <alignment vertical="center"/>
    </xf>
    <xf numFmtId="166" fontId="0" fillId="0" borderId="1" xfId="0" applyNumberFormat="1" applyBorder="1" applyAlignment="1">
      <alignment horizontal="center"/>
    </xf>
    <xf numFmtId="0" fontId="21" fillId="11" borderId="0" xfId="0" applyFont="1" applyFill="1" applyBorder="1" applyAlignment="1">
      <alignment horizontal="left" vertical="center" wrapText="1"/>
    </xf>
    <xf numFmtId="0" fontId="36" fillId="11" borderId="0" xfId="0" applyFont="1" applyFill="1" applyBorder="1" applyAlignment="1"/>
    <xf numFmtId="165" fontId="0" fillId="0" borderId="0" xfId="0" applyNumberFormat="1"/>
    <xf numFmtId="0" fontId="6" fillId="3" borderId="0" xfId="0" applyFont="1" applyFill="1" applyBorder="1" applyProtection="1"/>
    <xf numFmtId="0" fontId="21" fillId="11" borderId="0" xfId="0" applyFont="1" applyFill="1" applyBorder="1"/>
    <xf numFmtId="0" fontId="6" fillId="11" borderId="10" xfId="0" quotePrefix="1" applyFont="1" applyFill="1" applyBorder="1" applyProtection="1">
      <protection locked="0"/>
    </xf>
    <xf numFmtId="0" fontId="0" fillId="0" borderId="0" xfId="0" applyFill="1" applyBorder="1"/>
    <xf numFmtId="165" fontId="0" fillId="0" borderId="0" xfId="0" applyNumberFormat="1" applyAlignment="1">
      <alignment horizontal="left"/>
    </xf>
    <xf numFmtId="0" fontId="34" fillId="0" borderId="1" xfId="0" applyFont="1" applyBorder="1"/>
    <xf numFmtId="0" fontId="0" fillId="0" borderId="0" xfId="0" applyBorder="1"/>
    <xf numFmtId="165" fontId="0" fillId="0" borderId="0" xfId="0" applyNumberFormat="1" applyAlignment="1" applyProtection="1">
      <alignment horizontal="left"/>
      <protection locked="0"/>
    </xf>
    <xf numFmtId="165" fontId="1" fillId="0" borderId="1" xfId="0" applyNumberFormat="1" applyFont="1" applyFill="1" applyBorder="1" applyAlignment="1">
      <alignment horizontal="left"/>
    </xf>
    <xf numFmtId="0" fontId="39" fillId="0" borderId="0" xfId="0" applyFont="1" applyBorder="1" applyAlignment="1">
      <alignment wrapText="1"/>
    </xf>
    <xf numFmtId="164" fontId="6" fillId="11" borderId="10" xfId="0" applyNumberFormat="1" applyFont="1" applyFill="1" applyBorder="1" applyAlignment="1" applyProtection="1">
      <protection locked="0"/>
    </xf>
    <xf numFmtId="0" fontId="40" fillId="11" borderId="33" xfId="0" applyFont="1" applyFill="1" applyBorder="1"/>
    <xf numFmtId="164" fontId="6" fillId="11" borderId="0" xfId="0" applyNumberFormat="1" applyFont="1" applyFill="1" applyBorder="1" applyAlignment="1"/>
    <xf numFmtId="0" fontId="23" fillId="11" borderId="0" xfId="0" applyFont="1" applyFill="1" applyBorder="1" applyAlignment="1"/>
    <xf numFmtId="0" fontId="0" fillId="0" borderId="0" xfId="0" applyNumberFormat="1" applyAlignment="1">
      <alignment horizontal="left"/>
    </xf>
    <xf numFmtId="164" fontId="0" fillId="0" borderId="0" xfId="0" applyNumberFormat="1" applyAlignment="1">
      <alignment horizontal="left"/>
    </xf>
    <xf numFmtId="164" fontId="0" fillId="0" borderId="0" xfId="0" applyNumberFormat="1" applyAlignment="1" applyProtection="1">
      <alignment horizontal="left"/>
      <protection locked="0"/>
    </xf>
    <xf numFmtId="0" fontId="36" fillId="11" borderId="34" xfId="0" applyFont="1" applyFill="1" applyBorder="1" applyAlignment="1"/>
    <xf numFmtId="0" fontId="21" fillId="11" borderId="0" xfId="0" applyFont="1" applyFill="1" applyBorder="1" applyAlignment="1">
      <alignment vertical="top"/>
    </xf>
    <xf numFmtId="0" fontId="21" fillId="11" borderId="0" xfId="0" applyFont="1" applyFill="1" applyBorder="1" applyAlignment="1">
      <alignment wrapText="1"/>
    </xf>
    <xf numFmtId="0" fontId="37" fillId="11" borderId="0" xfId="0" applyFont="1" applyFill="1" applyBorder="1" applyAlignment="1"/>
    <xf numFmtId="0" fontId="1" fillId="0" borderId="2" xfId="0" applyFont="1" applyBorder="1"/>
    <xf numFmtId="0" fontId="0" fillId="0" borderId="43" xfId="0" applyBorder="1" applyAlignment="1">
      <alignment vertical="center"/>
    </xf>
    <xf numFmtId="0" fontId="25" fillId="0" borderId="0" xfId="0" applyFont="1" applyBorder="1" applyAlignment="1">
      <alignment vertical="center"/>
    </xf>
    <xf numFmtId="0" fontId="0" fillId="0" borderId="44" xfId="0" applyBorder="1" applyAlignment="1">
      <alignment vertical="center"/>
    </xf>
    <xf numFmtId="0" fontId="31" fillId="0" borderId="0" xfId="0" applyFont="1" applyBorder="1" applyAlignment="1">
      <alignment vertical="center"/>
    </xf>
    <xf numFmtId="0" fontId="0" fillId="0" borderId="45" xfId="0" applyBorder="1" applyAlignment="1">
      <alignment vertical="center"/>
    </xf>
    <xf numFmtId="0" fontId="6" fillId="11" borderId="0" xfId="0" applyFont="1" applyFill="1" applyBorder="1" applyAlignment="1"/>
    <xf numFmtId="0" fontId="1" fillId="0" borderId="1" xfId="0" applyFont="1" applyBorder="1"/>
    <xf numFmtId="0" fontId="21" fillId="11" borderId="0" xfId="0" applyFont="1" applyFill="1" applyAlignment="1">
      <alignment horizontal="left" vertical="center"/>
    </xf>
    <xf numFmtId="0" fontId="21" fillId="11" borderId="0" xfId="0" applyFont="1" applyFill="1"/>
    <xf numFmtId="165" fontId="32" fillId="11" borderId="0" xfId="0" applyNumberFormat="1" applyFont="1" applyFill="1" applyBorder="1" applyAlignment="1" applyProtection="1"/>
    <xf numFmtId="0" fontId="37" fillId="11" borderId="0" xfId="0" applyFont="1" applyFill="1" applyBorder="1" applyAlignment="1">
      <alignment vertical="top"/>
    </xf>
    <xf numFmtId="0" fontId="37" fillId="11" borderId="0" xfId="0" applyFont="1" applyFill="1" applyBorder="1" applyAlignment="1">
      <alignment wrapText="1"/>
    </xf>
    <xf numFmtId="0" fontId="42" fillId="11" borderId="0" xfId="0" applyFont="1" applyFill="1" applyBorder="1"/>
    <xf numFmtId="0" fontId="43" fillId="11" borderId="0" xfId="0" applyFont="1" applyFill="1" applyBorder="1" applyAlignment="1">
      <alignment horizontal="right"/>
    </xf>
    <xf numFmtId="0" fontId="42" fillId="11" borderId="1" xfId="0" applyFont="1" applyFill="1" applyBorder="1"/>
    <xf numFmtId="0" fontId="23" fillId="11" borderId="0" xfId="0" applyFont="1" applyFill="1" applyBorder="1"/>
    <xf numFmtId="0" fontId="40" fillId="11" borderId="0" xfId="0" applyFont="1" applyFill="1" applyAlignment="1">
      <alignment vertical="center" wrapText="1"/>
    </xf>
    <xf numFmtId="0" fontId="45" fillId="11" borderId="0" xfId="0" applyFont="1" applyFill="1" applyAlignment="1">
      <alignment vertical="center" wrapText="1"/>
    </xf>
    <xf numFmtId="166" fontId="43" fillId="11" borderId="1" xfId="0" applyNumberFormat="1" applyFont="1" applyFill="1" applyBorder="1" applyAlignment="1">
      <alignment vertical="center" wrapText="1"/>
    </xf>
    <xf numFmtId="0" fontId="45" fillId="11" borderId="0" xfId="0" applyFont="1" applyFill="1" applyAlignment="1">
      <alignment vertical="center"/>
    </xf>
    <xf numFmtId="0" fontId="40" fillId="11" borderId="0" xfId="0" applyFont="1" applyFill="1" applyAlignment="1">
      <alignment vertical="center"/>
    </xf>
    <xf numFmtId="0" fontId="6" fillId="3" borderId="0" xfId="0" applyFont="1" applyFill="1" applyBorder="1" applyAlignment="1" applyProtection="1"/>
    <xf numFmtId="0" fontId="6" fillId="11" borderId="0" xfId="0" applyFont="1" applyFill="1" applyBorder="1" applyAlignment="1" applyProtection="1">
      <alignment vertical="center"/>
      <protection locked="0"/>
    </xf>
    <xf numFmtId="0" fontId="34" fillId="0" borderId="2" xfId="0" applyFont="1" applyBorder="1"/>
    <xf numFmtId="0" fontId="0" fillId="0" borderId="18" xfId="0" applyBorder="1" applyAlignment="1">
      <alignment wrapText="1"/>
    </xf>
    <xf numFmtId="0" fontId="10" fillId="0" borderId="0" xfId="0" applyFont="1" applyFill="1" applyBorder="1"/>
    <xf numFmtId="0" fontId="0" fillId="0" borderId="0" xfId="0" applyFill="1" applyBorder="1" applyAlignment="1">
      <alignment horizontal="center"/>
    </xf>
    <xf numFmtId="164" fontId="10" fillId="0" borderId="0" xfId="0" applyNumberFormat="1" applyFont="1" applyFill="1" applyBorder="1" applyAlignment="1">
      <alignment horizontal="left"/>
    </xf>
    <xf numFmtId="0" fontId="25" fillId="0" borderId="0" xfId="0" applyFont="1" applyBorder="1" applyAlignment="1">
      <alignment horizontal="center"/>
    </xf>
    <xf numFmtId="0" fontId="25" fillId="0" borderId="0" xfId="0" applyFont="1" applyBorder="1" applyAlignment="1">
      <alignment horizontal="left"/>
    </xf>
    <xf numFmtId="0" fontId="25" fillId="0" borderId="10" xfId="0" applyFont="1" applyBorder="1" applyAlignment="1" applyProtection="1">
      <alignment horizontal="left"/>
      <protection locked="0"/>
    </xf>
    <xf numFmtId="0" fontId="41" fillId="3" borderId="0" xfId="0" applyFont="1" applyFill="1" applyBorder="1" applyAlignment="1" applyProtection="1">
      <alignment vertical="top" wrapText="1"/>
    </xf>
    <xf numFmtId="0" fontId="6" fillId="11" borderId="0" xfId="0" applyFont="1" applyFill="1" applyAlignment="1">
      <alignment horizontal="left" vertical="center"/>
    </xf>
    <xf numFmtId="0" fontId="6" fillId="3" borderId="16" xfId="0" applyFont="1" applyFill="1" applyBorder="1" applyAlignment="1" applyProtection="1"/>
    <xf numFmtId="0" fontId="35" fillId="11" borderId="0" xfId="0" applyFont="1" applyFill="1" applyAlignment="1">
      <alignment wrapText="1"/>
    </xf>
    <xf numFmtId="0" fontId="0" fillId="0" borderId="14" xfId="0" applyBorder="1" applyProtection="1">
      <protection locked="0"/>
    </xf>
    <xf numFmtId="0" fontId="6" fillId="11" borderId="10" xfId="0" applyFont="1" applyFill="1" applyBorder="1" applyProtection="1">
      <protection locked="0"/>
    </xf>
    <xf numFmtId="0" fontId="37" fillId="11" borderId="0" xfId="0" applyFont="1" applyFill="1" applyBorder="1"/>
    <xf numFmtId="0" fontId="34" fillId="0" borderId="0" xfId="0" applyFont="1" applyAlignment="1">
      <alignment horizontal="left"/>
    </xf>
    <xf numFmtId="0" fontId="0" fillId="0" borderId="49" xfId="0" applyBorder="1" applyAlignment="1">
      <alignment vertical="center"/>
    </xf>
    <xf numFmtId="0" fontId="36" fillId="11" borderId="0" xfId="0" applyFont="1" applyFill="1" applyBorder="1"/>
    <xf numFmtId="0" fontId="12" fillId="3" borderId="0" xfId="0" applyFont="1" applyFill="1" applyBorder="1" applyAlignment="1" applyProtection="1">
      <alignment vertical="top" wrapText="1"/>
    </xf>
    <xf numFmtId="0" fontId="34" fillId="0" borderId="0" xfId="0" applyFont="1" applyAlignment="1" applyProtection="1">
      <alignment horizontal="right"/>
    </xf>
    <xf numFmtId="0" fontId="2" fillId="0" borderId="0" xfId="0" applyFont="1" applyBorder="1" applyAlignment="1" applyProtection="1">
      <alignment horizontal="center"/>
    </xf>
    <xf numFmtId="0" fontId="2" fillId="0" borderId="0" xfId="0" applyFont="1" applyBorder="1" applyAlignment="1">
      <alignment horizontal="center"/>
    </xf>
    <xf numFmtId="0" fontId="0" fillId="0" borderId="0" xfId="0" applyAlignment="1" applyProtection="1">
      <alignment horizontal="left"/>
    </xf>
    <xf numFmtId="0" fontId="0" fillId="0" borderId="0" xfId="0" applyProtection="1"/>
    <xf numFmtId="0" fontId="1" fillId="0" borderId="0" xfId="0" applyFont="1" applyAlignment="1" applyProtection="1">
      <alignment horizontal="left"/>
    </xf>
    <xf numFmtId="0" fontId="40" fillId="11" borderId="0" xfId="0" applyFont="1" applyFill="1" applyBorder="1" applyAlignment="1"/>
    <xf numFmtId="0" fontId="49" fillId="11" borderId="34" xfId="4" applyFont="1" applyFill="1" applyBorder="1" applyAlignment="1"/>
    <xf numFmtId="0" fontId="40" fillId="11" borderId="0" xfId="0" applyFont="1" applyFill="1" applyBorder="1"/>
    <xf numFmtId="169" fontId="0" fillId="0" borderId="0" xfId="0" applyNumberFormat="1" applyBorder="1" applyAlignment="1" applyProtection="1">
      <alignment horizontal="center" vertical="center"/>
    </xf>
    <xf numFmtId="169" fontId="6" fillId="0" borderId="0" xfId="0" applyNumberFormat="1" applyFont="1" applyFill="1" applyBorder="1" applyAlignment="1" applyProtection="1">
      <alignment horizontal="center" vertical="top"/>
    </xf>
    <xf numFmtId="0" fontId="10" fillId="0" borderId="0" xfId="0" applyFont="1" applyAlignment="1" applyProtection="1">
      <alignment vertical="top" wrapText="1"/>
    </xf>
    <xf numFmtId="0" fontId="50" fillId="0" borderId="0" xfId="0" applyFont="1"/>
    <xf numFmtId="0" fontId="0" fillId="0" borderId="0" xfId="0" applyAlignment="1">
      <alignment horizontal="right"/>
    </xf>
    <xf numFmtId="0" fontId="17" fillId="11" borderId="0" xfId="0" applyFont="1" applyFill="1" applyAlignment="1">
      <alignment horizontal="left" vertical="center"/>
    </xf>
    <xf numFmtId="0" fontId="6" fillId="11" borderId="0" xfId="0" applyFont="1" applyFill="1" applyAlignment="1">
      <alignment vertical="top"/>
    </xf>
    <xf numFmtId="0" fontId="17" fillId="11" borderId="0" xfId="0" applyFont="1" applyFill="1" applyAlignment="1">
      <alignment vertical="top"/>
    </xf>
    <xf numFmtId="0" fontId="21" fillId="11" borderId="0" xfId="0" applyFont="1" applyFill="1" applyBorder="1" applyAlignment="1">
      <alignment horizontal="left" vertical="top" wrapText="1"/>
    </xf>
    <xf numFmtId="0" fontId="0" fillId="0" borderId="11" xfId="0" applyBorder="1" applyProtection="1">
      <protection locked="0"/>
    </xf>
    <xf numFmtId="0" fontId="0" fillId="0" borderId="10" xfId="0" applyBorder="1" applyProtection="1">
      <protection locked="0"/>
    </xf>
    <xf numFmtId="0" fontId="0" fillId="0" borderId="0" xfId="0" applyBorder="1" applyProtection="1">
      <protection locked="0"/>
    </xf>
    <xf numFmtId="0" fontId="19" fillId="11" borderId="0" xfId="4" applyFill="1" applyBorder="1" applyAlignment="1">
      <alignment horizontal="left" vertical="center"/>
    </xf>
    <xf numFmtId="0" fontId="19" fillId="11" borderId="0" xfId="4" applyFill="1" applyAlignment="1">
      <alignment horizontal="left" vertical="center"/>
    </xf>
    <xf numFmtId="166" fontId="6" fillId="11" borderId="1" xfId="0" applyNumberFormat="1" applyFont="1" applyFill="1" applyBorder="1"/>
    <xf numFmtId="0" fontId="6" fillId="11" borderId="0" xfId="0" applyFont="1" applyFill="1" applyAlignment="1">
      <alignment vertical="center"/>
    </xf>
    <xf numFmtId="0" fontId="22" fillId="11" borderId="0" xfId="0" applyFont="1" applyFill="1" applyBorder="1" applyAlignment="1">
      <alignment horizontal="center"/>
    </xf>
    <xf numFmtId="0" fontId="22" fillId="11" borderId="0" xfId="0" applyFont="1" applyFill="1" applyBorder="1"/>
    <xf numFmtId="0" fontId="6" fillId="0" borderId="0" xfId="0" applyFont="1" applyFill="1" applyBorder="1"/>
    <xf numFmtId="49" fontId="6" fillId="3" borderId="53" xfId="0" quotePrefix="1" applyNumberFormat="1" applyFont="1" applyFill="1" applyBorder="1" applyAlignment="1">
      <alignment horizontal="center"/>
    </xf>
    <xf numFmtId="49" fontId="6" fillId="3" borderId="54" xfId="0" applyNumberFormat="1" applyFont="1" applyFill="1" applyBorder="1" applyAlignment="1">
      <alignment horizontal="center"/>
    </xf>
    <xf numFmtId="0" fontId="36" fillId="11" borderId="0" xfId="0" applyFont="1" applyFill="1" applyBorder="1" applyAlignment="1">
      <alignment horizontal="left"/>
    </xf>
    <xf numFmtId="0" fontId="12" fillId="3" borderId="0" xfId="0" applyFont="1" applyFill="1" applyBorder="1" applyAlignment="1" applyProtection="1">
      <alignment vertical="top"/>
    </xf>
    <xf numFmtId="0" fontId="17" fillId="11" borderId="0" xfId="0" applyFont="1" applyFill="1" applyAlignment="1"/>
    <xf numFmtId="0" fontId="12" fillId="3" borderId="0" xfId="0" applyFont="1" applyFill="1" applyBorder="1" applyProtection="1"/>
    <xf numFmtId="0" fontId="0" fillId="0" borderId="2" xfId="0" applyFont="1" applyBorder="1" applyProtection="1">
      <protection locked="0"/>
    </xf>
    <xf numFmtId="166" fontId="55" fillId="0" borderId="0" xfId="0" applyNumberFormat="1" applyFont="1" applyBorder="1" applyAlignment="1">
      <alignment horizontal="center"/>
    </xf>
    <xf numFmtId="166" fontId="29" fillId="0" borderId="0" xfId="0" applyNumberFormat="1" applyFont="1" applyBorder="1" applyAlignment="1">
      <alignment horizontal="center"/>
    </xf>
    <xf numFmtId="0" fontId="10" fillId="0" borderId="0" xfId="0" applyFont="1" applyAlignment="1">
      <alignment horizontal="left"/>
    </xf>
    <xf numFmtId="0" fontId="31" fillId="0" borderId="0" xfId="0" applyFont="1" applyAlignment="1">
      <alignment horizontal="right"/>
    </xf>
    <xf numFmtId="0" fontId="0" fillId="0" borderId="0" xfId="0" applyFont="1" applyBorder="1"/>
    <xf numFmtId="0" fontId="31" fillId="0" borderId="0" xfId="0" applyFont="1"/>
    <xf numFmtId="49" fontId="10" fillId="0" borderId="0" xfId="0" applyNumberFormat="1" applyFont="1" applyAlignment="1">
      <alignment horizontal="left"/>
    </xf>
    <xf numFmtId="0" fontId="0" fillId="0" borderId="1" xfId="0" applyFont="1" applyBorder="1" applyProtection="1">
      <protection locked="0"/>
    </xf>
    <xf numFmtId="0" fontId="57" fillId="0" borderId="0" xfId="0" applyFont="1" applyAlignment="1">
      <alignment horizontal="left"/>
    </xf>
    <xf numFmtId="166" fontId="0" fillId="0" borderId="0" xfId="0" applyNumberFormat="1" applyFont="1" applyBorder="1" applyAlignment="1">
      <alignment horizontal="center"/>
    </xf>
    <xf numFmtId="0" fontId="0" fillId="0" borderId="0" xfId="0" applyNumberFormat="1"/>
    <xf numFmtId="0" fontId="6" fillId="11" borderId="0" xfId="0" applyFont="1" applyFill="1" applyBorder="1" applyAlignment="1">
      <alignment vertical="top" wrapText="1"/>
    </xf>
    <xf numFmtId="0" fontId="53" fillId="11" borderId="0" xfId="0" applyFont="1" applyFill="1" applyBorder="1" applyAlignment="1">
      <alignment vertical="top"/>
    </xf>
    <xf numFmtId="0" fontId="21" fillId="11" borderId="0" xfId="0" applyFont="1" applyFill="1" applyBorder="1" applyAlignment="1">
      <alignment horizontal="left" vertical="center"/>
    </xf>
    <xf numFmtId="0" fontId="58" fillId="7" borderId="0" xfId="0" applyFont="1" applyFill="1" applyBorder="1" applyAlignment="1"/>
    <xf numFmtId="0" fontId="59" fillId="7" borderId="0" xfId="0" applyFont="1" applyFill="1" applyBorder="1" applyAlignment="1"/>
    <xf numFmtId="0" fontId="58" fillId="7" borderId="0" xfId="0" applyFont="1" applyFill="1" applyBorder="1" applyAlignment="1">
      <alignment vertical="top"/>
    </xf>
    <xf numFmtId="0" fontId="58" fillId="7" borderId="0" xfId="0" applyFont="1" applyFill="1" applyBorder="1"/>
    <xf numFmtId="0" fontId="60" fillId="7" borderId="0" xfId="0" applyFont="1" applyFill="1" applyBorder="1" applyAlignment="1">
      <alignment vertical="top"/>
    </xf>
    <xf numFmtId="0" fontId="58" fillId="7" borderId="0" xfId="0" applyFont="1" applyFill="1" applyBorder="1" applyAlignment="1">
      <alignment wrapText="1"/>
    </xf>
    <xf numFmtId="0" fontId="59" fillId="7" borderId="0" xfId="0" applyFont="1" applyFill="1" applyBorder="1"/>
    <xf numFmtId="0" fontId="60" fillId="7" borderId="0" xfId="0" applyFont="1" applyFill="1" applyBorder="1"/>
    <xf numFmtId="0" fontId="37" fillId="11" borderId="0" xfId="0" quotePrefix="1" applyFont="1" applyFill="1" applyBorder="1" applyAlignment="1">
      <alignment horizontal="right"/>
    </xf>
    <xf numFmtId="0" fontId="49" fillId="11" borderId="0" xfId="4" applyFont="1" applyFill="1" applyBorder="1" applyAlignment="1"/>
    <xf numFmtId="0" fontId="32" fillId="11" borderId="0" xfId="0" applyFont="1" applyFill="1"/>
    <xf numFmtId="4" fontId="44" fillId="11" borderId="0" xfId="0" applyNumberFormat="1" applyFont="1" applyFill="1" applyBorder="1" applyAlignment="1" applyProtection="1">
      <alignment horizontal="center" wrapText="1"/>
      <protection locked="0"/>
    </xf>
    <xf numFmtId="169" fontId="40" fillId="0" borderId="0" xfId="0" applyNumberFormat="1" applyFont="1" applyFill="1" applyBorder="1" applyAlignment="1" applyProtection="1">
      <alignment horizontal="center" vertical="top"/>
    </xf>
    <xf numFmtId="0" fontId="37" fillId="11" borderId="0" xfId="0" applyFont="1" applyFill="1"/>
    <xf numFmtId="165" fontId="34" fillId="0" borderId="0" xfId="0" applyNumberFormat="1" applyFont="1"/>
    <xf numFmtId="0" fontId="0" fillId="0" borderId="0" xfId="0" applyAlignment="1">
      <alignment vertical="center"/>
    </xf>
    <xf numFmtId="0" fontId="19" fillId="11" borderId="0" xfId="4" applyFill="1" applyAlignment="1">
      <alignment horizontal="center" vertical="center"/>
    </xf>
    <xf numFmtId="0" fontId="21" fillId="11" borderId="0" xfId="0" applyFont="1" applyFill="1" applyAlignment="1">
      <alignment horizontal="left" vertical="center"/>
    </xf>
    <xf numFmtId="0" fontId="48" fillId="11" borderId="0" xfId="0" applyFont="1" applyFill="1" applyAlignment="1"/>
    <xf numFmtId="0" fontId="0" fillId="0" borderId="0" xfId="0" applyFill="1" applyBorder="1" applyAlignment="1"/>
    <xf numFmtId="165" fontId="0" fillId="0" borderId="0" xfId="0" applyNumberFormat="1" applyFill="1" applyBorder="1" applyAlignment="1"/>
    <xf numFmtId="0" fontId="34" fillId="0" borderId="0" xfId="0" applyFont="1"/>
    <xf numFmtId="0" fontId="0" fillId="12" borderId="0" xfId="0" applyFill="1"/>
    <xf numFmtId="0" fontId="0" fillId="13" borderId="0" xfId="0" applyFill="1"/>
    <xf numFmtId="0" fontId="6" fillId="11" borderId="0" xfId="0" applyFont="1" applyFill="1" applyAlignment="1">
      <alignment vertical="top" wrapText="1"/>
    </xf>
    <xf numFmtId="0" fontId="0" fillId="14" borderId="0" xfId="0" applyFill="1"/>
    <xf numFmtId="164" fontId="0" fillId="14" borderId="0" xfId="0" applyNumberFormat="1" applyFill="1" applyAlignment="1">
      <alignment horizontal="left"/>
    </xf>
    <xf numFmtId="0" fontId="2" fillId="14" borderId="0" xfId="0" applyFont="1" applyFill="1" applyAlignment="1"/>
    <xf numFmtId="165" fontId="0" fillId="0" borderId="0" xfId="0" applyNumberFormat="1" applyAlignment="1" applyProtection="1">
      <alignment horizontal="left"/>
    </xf>
    <xf numFmtId="165" fontId="34" fillId="0" borderId="0" xfId="0" applyNumberFormat="1" applyFont="1" applyAlignment="1" applyProtection="1">
      <alignment horizontal="left"/>
    </xf>
    <xf numFmtId="0" fontId="2" fillId="0" borderId="0" xfId="0" applyNumberFormat="1" applyFont="1"/>
    <xf numFmtId="0" fontId="9" fillId="0" borderId="0" xfId="0" applyFont="1"/>
    <xf numFmtId="0" fontId="10" fillId="0" borderId="0" xfId="0" applyFont="1" applyAlignment="1">
      <alignment vertical="center"/>
    </xf>
    <xf numFmtId="0" fontId="65" fillId="0" borderId="0" xfId="4" applyFont="1" applyAlignment="1"/>
    <xf numFmtId="0" fontId="39" fillId="0" borderId="0" xfId="0" applyFont="1"/>
    <xf numFmtId="0" fontId="34" fillId="0" borderId="0" xfId="0" applyFont="1" applyFill="1" applyBorder="1"/>
    <xf numFmtId="0" fontId="70" fillId="0" borderId="0" xfId="0" applyFont="1"/>
    <xf numFmtId="0" fontId="34" fillId="0" borderId="0" xfId="0" applyFont="1" applyBorder="1" applyAlignment="1">
      <alignment horizontal="left" vertical="center"/>
    </xf>
    <xf numFmtId="0" fontId="34" fillId="0" borderId="0" xfId="0" applyFont="1" applyFill="1"/>
    <xf numFmtId="0" fontId="34" fillId="0" borderId="63" xfId="0" quotePrefix="1" applyFont="1" applyFill="1" applyBorder="1" applyProtection="1">
      <protection locked="0"/>
    </xf>
    <xf numFmtId="0" fontId="34" fillId="0" borderId="0" xfId="0" applyFont="1" applyFill="1" applyAlignment="1">
      <alignment horizontal="right"/>
    </xf>
    <xf numFmtId="165" fontId="34" fillId="0" borderId="63" xfId="0" applyNumberFormat="1" applyFont="1" applyFill="1" applyBorder="1" applyProtection="1">
      <protection locked="0"/>
    </xf>
    <xf numFmtId="0" fontId="1" fillId="0" borderId="0" xfId="0" applyFont="1" applyFill="1"/>
    <xf numFmtId="0" fontId="56" fillId="0" borderId="0" xfId="0" applyFont="1" applyAlignment="1">
      <alignment vertical="center"/>
    </xf>
    <xf numFmtId="0" fontId="56" fillId="0" borderId="0" xfId="0" applyFont="1" applyFill="1"/>
    <xf numFmtId="0" fontId="10" fillId="0" borderId="0" xfId="0" applyFont="1" applyFill="1" applyBorder="1" applyAlignment="1">
      <alignment vertical="top" wrapText="1"/>
    </xf>
    <xf numFmtId="49" fontId="34" fillId="0" borderId="63" xfId="0" applyNumberFormat="1" applyFont="1" applyFill="1" applyBorder="1" applyProtection="1">
      <protection locked="0"/>
    </xf>
    <xf numFmtId="0" fontId="66" fillId="0" borderId="0" xfId="0" applyFont="1" applyBorder="1" applyAlignment="1">
      <alignment vertical="top" wrapText="1"/>
    </xf>
    <xf numFmtId="49" fontId="34" fillId="0" borderId="0" xfId="0" applyNumberFormat="1" applyFont="1" applyFill="1" applyBorder="1" applyProtection="1">
      <protection locked="0"/>
    </xf>
    <xf numFmtId="0" fontId="13" fillId="0" borderId="0" xfId="0" applyFont="1" applyFill="1" applyBorder="1" applyAlignment="1">
      <alignment horizontal="center" vertical="top"/>
    </xf>
    <xf numFmtId="0" fontId="71" fillId="0" borderId="0" xfId="0" applyFont="1"/>
    <xf numFmtId="0" fontId="53" fillId="11" borderId="0" xfId="0" applyFont="1" applyFill="1" applyAlignment="1">
      <alignment horizontal="left" vertical="top"/>
    </xf>
    <xf numFmtId="0" fontId="12" fillId="3" borderId="0" xfId="0" applyFont="1" applyFill="1" applyBorder="1" applyAlignment="1" applyProtection="1">
      <alignment horizontal="left" vertical="top" wrapText="1"/>
    </xf>
    <xf numFmtId="0" fontId="6" fillId="11" borderId="0" xfId="0" applyFont="1" applyFill="1" applyAlignment="1">
      <alignment horizontal="left" vertical="top" wrapText="1"/>
    </xf>
    <xf numFmtId="0" fontId="63" fillId="11" borderId="0" xfId="0" applyFont="1" applyFill="1" applyAlignment="1" applyProtection="1">
      <alignment horizontal="center" vertical="center" wrapText="1"/>
    </xf>
    <xf numFmtId="0" fontId="73" fillId="11" borderId="0" xfId="4" applyFont="1" applyFill="1" applyAlignment="1" applyProtection="1">
      <alignment vertical="center"/>
    </xf>
    <xf numFmtId="0" fontId="10" fillId="3" borderId="0" xfId="0" applyFont="1" applyFill="1" applyBorder="1" applyAlignment="1">
      <alignment vertical="top" wrapText="1"/>
    </xf>
    <xf numFmtId="0" fontId="12" fillId="11" borderId="9" xfId="0" quotePrefix="1" applyFont="1" applyFill="1" applyBorder="1" applyAlignment="1" applyProtection="1">
      <alignment horizontal="center" vertical="center" wrapText="1"/>
      <protection locked="0"/>
    </xf>
    <xf numFmtId="0" fontId="66" fillId="0" borderId="0" xfId="0" applyFont="1" applyBorder="1" applyAlignment="1">
      <alignment horizontal="center" vertical="center" wrapText="1"/>
    </xf>
    <xf numFmtId="165" fontId="34" fillId="0" borderId="0" xfId="0" applyNumberFormat="1" applyFont="1" applyBorder="1" applyAlignment="1">
      <alignment horizontal="left" vertical="center"/>
    </xf>
    <xf numFmtId="0" fontId="9" fillId="0" borderId="0" xfId="0" applyFont="1" applyAlignment="1">
      <alignment horizontal="right"/>
    </xf>
    <xf numFmtId="0" fontId="0" fillId="0" borderId="0" xfId="0"/>
    <xf numFmtId="0" fontId="27" fillId="11" borderId="0" xfId="0" applyFont="1" applyFill="1" applyBorder="1" applyAlignment="1">
      <alignment horizontal="center" vertical="center"/>
    </xf>
    <xf numFmtId="0" fontId="0" fillId="7" borderId="0" xfId="0" applyFill="1" applyAlignment="1">
      <alignment horizontal="center"/>
    </xf>
    <xf numFmtId="0" fontId="0" fillId="0" borderId="11" xfId="0" applyBorder="1" applyProtection="1">
      <protection locked="0"/>
    </xf>
    <xf numFmtId="0" fontId="0" fillId="0" borderId="10" xfId="0" applyBorder="1" applyProtection="1">
      <protection locked="0"/>
    </xf>
    <xf numFmtId="0" fontId="21" fillId="11" borderId="0" xfId="0" applyFont="1" applyFill="1" applyAlignment="1">
      <alignment horizontal="left" vertical="center"/>
    </xf>
    <xf numFmtId="0" fontId="77" fillId="15" borderId="0" xfId="0" applyFont="1" applyFill="1"/>
    <xf numFmtId="0" fontId="80" fillId="11" borderId="0" xfId="0" applyFont="1" applyFill="1" applyBorder="1" applyAlignment="1">
      <alignment horizontal="right"/>
    </xf>
    <xf numFmtId="0" fontId="2" fillId="0" borderId="0" xfId="0" applyFont="1" applyFill="1" applyBorder="1" applyAlignment="1"/>
    <xf numFmtId="0" fontId="0" fillId="0" borderId="16" xfId="0" applyFill="1" applyBorder="1" applyAlignment="1"/>
    <xf numFmtId="165" fontId="0" fillId="0" borderId="16" xfId="0" applyNumberFormat="1" applyFill="1" applyBorder="1" applyAlignment="1"/>
    <xf numFmtId="0" fontId="0" fillId="0" borderId="16" xfId="0" applyBorder="1" applyAlignment="1">
      <alignment vertical="center"/>
    </xf>
    <xf numFmtId="0" fontId="2" fillId="0" borderId="16" xfId="0" applyFont="1" applyFill="1" applyBorder="1" applyAlignment="1"/>
    <xf numFmtId="0" fontId="82" fillId="0" borderId="0" xfId="1" applyFont="1"/>
    <xf numFmtId="0" fontId="2" fillId="0" borderId="0" xfId="0" applyFont="1" applyFill="1" applyAlignment="1"/>
    <xf numFmtId="165" fontId="0" fillId="0" borderId="0" xfId="0" applyNumberFormat="1" applyFill="1" applyAlignment="1"/>
    <xf numFmtId="0" fontId="0" fillId="0" borderId="0" xfId="0" applyFill="1" applyAlignment="1"/>
    <xf numFmtId="0" fontId="2" fillId="0" borderId="6" xfId="0" applyFont="1" applyFill="1" applyBorder="1" applyAlignment="1"/>
    <xf numFmtId="165" fontId="0" fillId="0" borderId="6" xfId="0" applyNumberFormat="1" applyFill="1" applyBorder="1" applyAlignment="1"/>
    <xf numFmtId="0" fontId="0" fillId="0" borderId="6" xfId="0" applyBorder="1" applyAlignment="1">
      <alignment vertical="center"/>
    </xf>
    <xf numFmtId="0" fontId="0" fillId="3" borderId="0" xfId="0" applyFill="1" applyAlignment="1">
      <alignment horizontal="center" wrapText="1"/>
    </xf>
    <xf numFmtId="0" fontId="27" fillId="3" borderId="0" xfId="0" applyFont="1" applyFill="1" applyBorder="1" applyAlignment="1">
      <alignment horizontal="center" vertical="center"/>
    </xf>
    <xf numFmtId="0" fontId="0" fillId="3" borderId="0" xfId="0" applyFill="1" applyAlignment="1">
      <alignment wrapText="1"/>
    </xf>
    <xf numFmtId="0" fontId="0" fillId="0" borderId="1" xfId="0" applyBorder="1" applyProtection="1"/>
    <xf numFmtId="0" fontId="0" fillId="3" borderId="1" xfId="0" applyFill="1" applyBorder="1" applyProtection="1"/>
    <xf numFmtId="0" fontId="33" fillId="4" borderId="0" xfId="0" applyFont="1" applyFill="1"/>
    <xf numFmtId="0" fontId="0" fillId="4" borderId="1" xfId="0" applyFill="1" applyBorder="1" applyProtection="1"/>
    <xf numFmtId="0" fontId="0" fillId="4" borderId="0" xfId="0" applyFill="1" applyBorder="1" applyProtection="1">
      <protection locked="0"/>
    </xf>
    <xf numFmtId="0" fontId="0" fillId="4" borderId="0" xfId="0" applyFill="1" applyAlignment="1">
      <alignment horizontal="center"/>
    </xf>
    <xf numFmtId="0" fontId="2" fillId="3" borderId="0" xfId="0" applyFont="1" applyFill="1" applyAlignment="1">
      <alignment horizontal="center"/>
    </xf>
    <xf numFmtId="166" fontId="11" fillId="8" borderId="0" xfId="0" applyNumberFormat="1" applyFont="1" applyFill="1" applyAlignment="1">
      <alignment horizontal="center"/>
    </xf>
    <xf numFmtId="166" fontId="7" fillId="0" borderId="0" xfId="0" applyNumberFormat="1" applyFont="1" applyBorder="1" applyAlignment="1" applyProtection="1">
      <alignment horizontal="center"/>
    </xf>
    <xf numFmtId="166" fontId="29" fillId="0" borderId="0" xfId="0" applyNumberFormat="1" applyFont="1" applyBorder="1" applyAlignment="1" applyProtection="1">
      <alignment horizontal="center"/>
    </xf>
    <xf numFmtId="14" fontId="56" fillId="0" borderId="0" xfId="0" applyNumberFormat="1" applyFont="1" applyBorder="1" applyAlignment="1" applyProtection="1">
      <alignment horizontal="center"/>
    </xf>
    <xf numFmtId="0" fontId="0" fillId="0" borderId="1" xfId="0" applyFont="1" applyFill="1" applyBorder="1" applyProtection="1">
      <protection locked="0"/>
    </xf>
    <xf numFmtId="0" fontId="7" fillId="0" borderId="0" xfId="0" applyFont="1" applyFill="1" applyBorder="1" applyAlignment="1">
      <alignment horizontal="left"/>
    </xf>
    <xf numFmtId="167" fontId="10" fillId="0" borderId="0" xfId="0" applyNumberFormat="1" applyFont="1" applyBorder="1" applyAlignment="1" applyProtection="1"/>
    <xf numFmtId="0" fontId="5" fillId="0" borderId="1" xfId="1" applyFont="1" applyBorder="1"/>
    <xf numFmtId="0" fontId="82" fillId="0" borderId="1" xfId="1" applyFont="1" applyBorder="1"/>
    <xf numFmtId="0" fontId="0" fillId="11" borderId="0" xfId="0" applyFill="1"/>
    <xf numFmtId="0" fontId="0" fillId="11" borderId="0" xfId="0" applyFill="1"/>
    <xf numFmtId="0" fontId="73" fillId="11" borderId="0" xfId="4" applyFont="1" applyFill="1" applyBorder="1" applyAlignment="1">
      <alignment vertical="top"/>
    </xf>
    <xf numFmtId="0" fontId="14" fillId="11" borderId="0" xfId="0" applyFont="1" applyFill="1" applyBorder="1" applyAlignment="1">
      <alignment vertical="top"/>
    </xf>
    <xf numFmtId="0" fontId="40" fillId="11" borderId="0" xfId="0" applyFont="1" applyFill="1" applyAlignment="1">
      <alignment wrapText="1"/>
    </xf>
    <xf numFmtId="0" fontId="6" fillId="11" borderId="0" xfId="0" applyFont="1" applyFill="1" applyBorder="1" applyAlignment="1" applyProtection="1">
      <alignment vertical="center"/>
    </xf>
    <xf numFmtId="0" fontId="36" fillId="11" borderId="0" xfId="0" quotePrefix="1" applyFont="1" applyFill="1" applyAlignment="1">
      <alignment horizontal="right"/>
    </xf>
    <xf numFmtId="0" fontId="12" fillId="11" borderId="10" xfId="0" quotePrefix="1" applyFont="1" applyFill="1" applyBorder="1" applyAlignment="1" applyProtection="1">
      <alignment horizontal="center" vertical="center"/>
      <protection locked="0"/>
    </xf>
    <xf numFmtId="0" fontId="85" fillId="11" borderId="0" xfId="0" applyFont="1" applyFill="1" applyAlignment="1">
      <alignment horizontal="center" vertical="top" wrapText="1"/>
    </xf>
    <xf numFmtId="165" fontId="9" fillId="0" borderId="1" xfId="0" applyNumberFormat="1" applyFont="1" applyFill="1" applyBorder="1" applyAlignment="1">
      <alignment horizontal="left"/>
    </xf>
    <xf numFmtId="0" fontId="86" fillId="0" borderId="0" xfId="0" applyFont="1" applyAlignment="1">
      <alignment vertical="top"/>
    </xf>
    <xf numFmtId="0" fontId="0" fillId="0" borderId="0" xfId="0" applyProtection="1">
      <protection locked="0"/>
    </xf>
    <xf numFmtId="0" fontId="7" fillId="0" borderId="67" xfId="0" applyFont="1" applyBorder="1" applyAlignment="1">
      <alignment horizontal="center"/>
    </xf>
    <xf numFmtId="0" fontId="0" fillId="0" borderId="1" xfId="0" applyBorder="1" applyAlignment="1" applyProtection="1">
      <alignment horizontal="center" vertical="center"/>
      <protection locked="0"/>
    </xf>
    <xf numFmtId="0" fontId="21" fillId="11" borderId="0" xfId="0" applyFont="1" applyFill="1" applyBorder="1" applyAlignment="1">
      <alignment horizontal="right"/>
    </xf>
    <xf numFmtId="0" fontId="6" fillId="11" borderId="1" xfId="0" applyFont="1" applyFill="1" applyBorder="1"/>
    <xf numFmtId="0" fontId="12" fillId="11" borderId="1" xfId="0" applyFont="1" applyFill="1" applyBorder="1"/>
    <xf numFmtId="0" fontId="12" fillId="11" borderId="0" xfId="0" applyFont="1" applyFill="1" applyBorder="1" applyAlignment="1">
      <alignment horizontal="left" vertical="center" wrapText="1"/>
    </xf>
    <xf numFmtId="0" fontId="12" fillId="3" borderId="0" xfId="0" applyFont="1" applyFill="1" applyBorder="1" applyAlignment="1" applyProtection="1">
      <alignment horizontal="left" vertical="top" wrapText="1"/>
    </xf>
    <xf numFmtId="0" fontId="37" fillId="11" borderId="0" xfId="0" applyFont="1" applyFill="1" applyBorder="1" applyAlignment="1">
      <alignment horizontal="center"/>
    </xf>
    <xf numFmtId="49" fontId="21" fillId="11" borderId="4" xfId="0" applyNumberFormat="1" applyFont="1" applyFill="1" applyBorder="1" applyAlignment="1" applyProtection="1">
      <alignment horizontal="center"/>
    </xf>
    <xf numFmtId="0" fontId="90" fillId="0" borderId="0" xfId="0" applyFont="1"/>
    <xf numFmtId="0" fontId="87" fillId="11" borderId="0" xfId="0" applyFont="1" applyFill="1" applyBorder="1" applyAlignment="1">
      <alignment horizontal="left" vertical="top"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1" fillId="11" borderId="0" xfId="0" applyFont="1" applyFill="1" applyBorder="1" applyAlignment="1">
      <alignment horizontal="left"/>
    </xf>
    <xf numFmtId="0" fontId="21" fillId="11" borderId="32" xfId="0" applyFont="1" applyFill="1" applyBorder="1" applyAlignment="1">
      <alignment horizontal="left"/>
    </xf>
    <xf numFmtId="0" fontId="6" fillId="11" borderId="0" xfId="0" applyFont="1" applyFill="1" applyBorder="1" applyAlignment="1">
      <alignment horizontal="left"/>
    </xf>
    <xf numFmtId="0" fontId="19" fillId="11" borderId="0" xfId="4" applyFill="1" applyAlignment="1">
      <alignment horizontal="left" vertical="center"/>
    </xf>
    <xf numFmtId="0" fontId="19" fillId="11" borderId="0" xfId="4" applyFill="1" applyBorder="1" applyAlignment="1">
      <alignment horizontal="center"/>
    </xf>
    <xf numFmtId="0" fontId="40" fillId="11" borderId="0" xfId="0" applyFont="1" applyFill="1" applyAlignment="1">
      <alignment horizontal="left" vertical="center" wrapText="1"/>
    </xf>
    <xf numFmtId="0" fontId="40" fillId="11" borderId="0" xfId="0" applyFont="1" applyFill="1" applyBorder="1" applyAlignment="1">
      <alignment horizontal="left" vertical="center" wrapText="1"/>
    </xf>
    <xf numFmtId="0" fontId="6" fillId="11" borderId="7" xfId="0" applyFont="1" applyFill="1" applyBorder="1" applyAlignment="1" applyProtection="1">
      <alignment horizontal="center" vertical="center"/>
      <protection locked="0"/>
    </xf>
    <xf numFmtId="0" fontId="6" fillId="11" borderId="8" xfId="0" applyFont="1" applyFill="1" applyBorder="1" applyAlignment="1" applyProtection="1">
      <alignment horizontal="center" vertical="center"/>
      <protection locked="0"/>
    </xf>
    <xf numFmtId="0" fontId="6" fillId="11" borderId="9" xfId="0" applyFont="1" applyFill="1" applyBorder="1" applyAlignment="1" applyProtection="1">
      <alignment horizontal="center" vertical="center"/>
      <protection locked="0"/>
    </xf>
    <xf numFmtId="0" fontId="6" fillId="11" borderId="0" xfId="0" applyFont="1" applyFill="1" applyAlignment="1">
      <alignment horizontal="left" vertical="center" wrapText="1"/>
    </xf>
    <xf numFmtId="0" fontId="12" fillId="11" borderId="7" xfId="0" quotePrefix="1" applyFont="1" applyFill="1" applyBorder="1" applyAlignment="1" applyProtection="1">
      <alignment horizontal="center" vertical="center"/>
      <protection locked="0"/>
    </xf>
    <xf numFmtId="0" fontId="12" fillId="11" borderId="9" xfId="0" quotePrefix="1" applyFont="1" applyFill="1" applyBorder="1" applyAlignment="1" applyProtection="1">
      <alignment horizontal="center" vertical="center"/>
      <protection locked="0"/>
    </xf>
    <xf numFmtId="0" fontId="6" fillId="11" borderId="0" xfId="0" applyFont="1" applyFill="1" applyAlignment="1">
      <alignment horizontal="left" vertical="top" wrapText="1"/>
    </xf>
    <xf numFmtId="0" fontId="10" fillId="11" borderId="7" xfId="0" applyFont="1" applyFill="1" applyBorder="1" applyAlignment="1" applyProtection="1">
      <alignment horizontal="center" vertical="center"/>
      <protection locked="0"/>
    </xf>
    <xf numFmtId="0" fontId="10" fillId="11" borderId="9" xfId="0" applyFont="1" applyFill="1" applyBorder="1" applyAlignment="1" applyProtection="1">
      <alignment horizontal="center" vertical="center"/>
      <protection locked="0"/>
    </xf>
    <xf numFmtId="0" fontId="37" fillId="11" borderId="18" xfId="0" applyFont="1" applyFill="1" applyBorder="1" applyAlignment="1">
      <alignment horizontal="center"/>
    </xf>
    <xf numFmtId="0" fontId="37" fillId="11" borderId="0" xfId="0" applyFont="1" applyFill="1" applyBorder="1" applyAlignment="1">
      <alignment horizontal="center"/>
    </xf>
    <xf numFmtId="0" fontId="12" fillId="11" borderId="0" xfId="0" applyFont="1" applyFill="1" applyAlignment="1">
      <alignment horizontal="left" vertical="center" wrapText="1"/>
    </xf>
    <xf numFmtId="0" fontId="21" fillId="8" borderId="0" xfId="0" applyFont="1" applyFill="1" applyAlignment="1">
      <alignment horizontal="left" vertical="center"/>
    </xf>
    <xf numFmtId="0" fontId="21" fillId="8" borderId="0" xfId="0" applyFont="1" applyFill="1" applyAlignment="1">
      <alignment horizontal="left"/>
    </xf>
    <xf numFmtId="0" fontId="12" fillId="11" borderId="15" xfId="0" applyFont="1" applyFill="1" applyBorder="1" applyAlignment="1">
      <alignment horizontal="left" vertical="center" wrapText="1"/>
    </xf>
    <xf numFmtId="0" fontId="12" fillId="11" borderId="16" xfId="0" applyFont="1" applyFill="1" applyBorder="1" applyAlignment="1">
      <alignment horizontal="left" vertical="center" wrapText="1"/>
    </xf>
    <xf numFmtId="0" fontId="12" fillId="11" borderId="17" xfId="0" applyFont="1" applyFill="1" applyBorder="1" applyAlignment="1">
      <alignment horizontal="left" vertical="center" wrapText="1"/>
    </xf>
    <xf numFmtId="0" fontId="12" fillId="11" borderId="18" xfId="0" applyFont="1" applyFill="1" applyBorder="1" applyAlignment="1">
      <alignment horizontal="left" vertical="center" wrapText="1"/>
    </xf>
    <xf numFmtId="0" fontId="12" fillId="11" borderId="19" xfId="0" applyFont="1" applyFill="1" applyBorder="1" applyAlignment="1">
      <alignment horizontal="left" vertical="center" wrapText="1"/>
    </xf>
    <xf numFmtId="0" fontId="12" fillId="11" borderId="20" xfId="0" applyFont="1" applyFill="1" applyBorder="1" applyAlignment="1">
      <alignment horizontal="left" vertical="center" wrapText="1"/>
    </xf>
    <xf numFmtId="0" fontId="12" fillId="11" borderId="6" xfId="0" applyFont="1" applyFill="1" applyBorder="1" applyAlignment="1">
      <alignment horizontal="left" vertical="center" wrapText="1"/>
    </xf>
    <xf numFmtId="0" fontId="12" fillId="11" borderId="21" xfId="0" applyFont="1" applyFill="1" applyBorder="1" applyAlignment="1">
      <alignment horizontal="left" vertical="center" wrapText="1"/>
    </xf>
    <xf numFmtId="0" fontId="89" fillId="11" borderId="0" xfId="4" applyFont="1" applyFill="1" applyBorder="1" applyAlignment="1" applyProtection="1">
      <alignment horizontal="center"/>
    </xf>
    <xf numFmtId="167" fontId="62" fillId="11" borderId="0" xfId="0" applyNumberFormat="1" applyFont="1" applyFill="1" applyBorder="1" applyAlignment="1">
      <alignment horizontal="right"/>
    </xf>
    <xf numFmtId="0" fontId="19" fillId="11" borderId="0" xfId="4" applyFill="1"/>
    <xf numFmtId="0" fontId="0" fillId="11" borderId="0" xfId="0" applyFill="1"/>
    <xf numFmtId="0" fontId="21" fillId="11" borderId="11" xfId="0" applyFont="1" applyFill="1" applyBorder="1" applyAlignment="1">
      <alignment horizontal="left" wrapText="1"/>
    </xf>
    <xf numFmtId="0" fontId="21" fillId="11" borderId="12" xfId="0" applyFont="1" applyFill="1" applyBorder="1" applyAlignment="1">
      <alignment horizontal="left" wrapText="1"/>
    </xf>
    <xf numFmtId="0" fontId="21" fillId="11" borderId="13" xfId="0" applyFont="1" applyFill="1" applyBorder="1" applyAlignment="1">
      <alignment horizontal="left" wrapText="1"/>
    </xf>
    <xf numFmtId="0" fontId="21" fillId="11" borderId="11" xfId="0" applyFont="1" applyFill="1" applyBorder="1" applyAlignment="1">
      <alignment horizontal="left" vertical="top" wrapText="1"/>
    </xf>
    <xf numFmtId="0" fontId="21" fillId="11" borderId="12" xfId="0" applyFont="1" applyFill="1" applyBorder="1" applyAlignment="1">
      <alignment horizontal="left" vertical="top" wrapText="1"/>
    </xf>
    <xf numFmtId="0" fontId="21" fillId="11" borderId="13" xfId="0" applyFont="1" applyFill="1" applyBorder="1" applyAlignment="1">
      <alignment horizontal="left" vertical="top" wrapText="1"/>
    </xf>
    <xf numFmtId="0" fontId="0" fillId="11" borderId="0" xfId="0" applyFill="1" applyAlignment="1">
      <alignment horizontal="left" wrapText="1"/>
    </xf>
    <xf numFmtId="0" fontId="83" fillId="3" borderId="0" xfId="0" applyFont="1" applyFill="1" applyAlignment="1">
      <alignment horizontal="left" wrapText="1"/>
    </xf>
    <xf numFmtId="0" fontId="6" fillId="11" borderId="30" xfId="0" applyFont="1" applyFill="1" applyBorder="1" applyAlignment="1" applyProtection="1">
      <alignment horizontal="center"/>
      <protection locked="0"/>
    </xf>
    <xf numFmtId="0" fontId="6" fillId="11" borderId="31" xfId="0" applyFont="1" applyFill="1" applyBorder="1" applyAlignment="1" applyProtection="1">
      <alignment horizontal="center"/>
      <protection locked="0"/>
    </xf>
    <xf numFmtId="164" fontId="6" fillId="11" borderId="3" xfId="0" applyNumberFormat="1" applyFont="1" applyFill="1" applyBorder="1" applyAlignment="1" applyProtection="1">
      <alignment horizontal="center"/>
      <protection locked="0"/>
    </xf>
    <xf numFmtId="164" fontId="6" fillId="11" borderId="5" xfId="0" applyNumberFormat="1" applyFont="1" applyFill="1" applyBorder="1" applyAlignment="1" applyProtection="1">
      <alignment horizontal="center"/>
      <protection locked="0"/>
    </xf>
    <xf numFmtId="0" fontId="6" fillId="11" borderId="0" xfId="0" applyFont="1" applyFill="1" applyAlignment="1">
      <alignment horizontal="left"/>
    </xf>
    <xf numFmtId="0" fontId="20" fillId="11" borderId="0" xfId="0" applyFont="1" applyFill="1" applyAlignment="1">
      <alignment horizontal="left"/>
    </xf>
    <xf numFmtId="0" fontId="19" fillId="11" borderId="0" xfId="4" applyFill="1" applyAlignment="1">
      <alignment horizontal="left"/>
    </xf>
    <xf numFmtId="0" fontId="6" fillId="11" borderId="0" xfId="0" applyFont="1" applyFill="1" applyAlignment="1">
      <alignment horizontal="left" vertical="top"/>
    </xf>
    <xf numFmtId="0" fontId="19" fillId="0" borderId="0" xfId="4"/>
    <xf numFmtId="0" fontId="20" fillId="11" borderId="0" xfId="0" applyFont="1" applyFill="1" applyAlignment="1">
      <alignment horizontal="left" vertical="center"/>
    </xf>
    <xf numFmtId="0" fontId="14" fillId="6" borderId="0" xfId="0" applyFont="1" applyFill="1" applyBorder="1" applyAlignment="1" applyProtection="1">
      <alignment horizontal="center" vertical="center" wrapText="1"/>
    </xf>
    <xf numFmtId="0" fontId="6" fillId="3" borderId="0" xfId="0" quotePrefix="1" applyFont="1" applyFill="1" applyBorder="1" applyAlignment="1" applyProtection="1">
      <alignment horizontal="center"/>
    </xf>
    <xf numFmtId="0" fontId="6" fillId="3" borderId="0" xfId="0" applyFont="1" applyFill="1" applyBorder="1" applyAlignment="1" applyProtection="1">
      <alignment horizontal="center"/>
    </xf>
    <xf numFmtId="167" fontId="22" fillId="3" borderId="0" xfId="0" applyNumberFormat="1" applyFont="1" applyFill="1" applyBorder="1" applyAlignment="1" applyProtection="1">
      <alignment horizontal="right"/>
    </xf>
    <xf numFmtId="0" fontId="6" fillId="11" borderId="0" xfId="0" applyFont="1" applyFill="1" applyBorder="1" applyAlignment="1">
      <alignment horizontal="left" vertical="center" wrapText="1"/>
    </xf>
    <xf numFmtId="0" fontId="23" fillId="11" borderId="0" xfId="0" applyFont="1" applyFill="1" applyBorder="1" applyAlignment="1">
      <alignment horizontal="right" vertical="center"/>
    </xf>
    <xf numFmtId="0" fontId="24" fillId="11" borderId="0" xfId="4" applyFont="1" applyFill="1" applyBorder="1" applyAlignment="1">
      <alignment horizontal="left" vertical="center"/>
    </xf>
    <xf numFmtId="0" fontId="21" fillId="11" borderId="0" xfId="0" applyFont="1" applyFill="1" applyBorder="1" applyAlignment="1">
      <alignment horizontal="left" vertical="center" wrapText="1"/>
    </xf>
    <xf numFmtId="0" fontId="6" fillId="11" borderId="0" xfId="0" applyFont="1" applyFill="1" applyAlignment="1">
      <alignment horizontal="left" wrapText="1"/>
    </xf>
    <xf numFmtId="165" fontId="6" fillId="11" borderId="3" xfId="0" applyNumberFormat="1" applyFont="1" applyFill="1" applyBorder="1" applyAlignment="1" applyProtection="1">
      <alignment horizontal="center"/>
      <protection locked="0"/>
    </xf>
    <xf numFmtId="165" fontId="6" fillId="11" borderId="5" xfId="0" applyNumberFormat="1" applyFont="1" applyFill="1" applyBorder="1" applyAlignment="1" applyProtection="1">
      <alignment horizontal="center"/>
      <protection locked="0"/>
    </xf>
    <xf numFmtId="0" fontId="12" fillId="3" borderId="15" xfId="0" applyFont="1" applyFill="1" applyBorder="1" applyAlignment="1" applyProtection="1">
      <alignment horizontal="left" vertical="top" wrapText="1"/>
    </xf>
    <xf numFmtId="0" fontId="12" fillId="3" borderId="16" xfId="0" applyFont="1" applyFill="1" applyBorder="1" applyAlignment="1" applyProtection="1">
      <alignment horizontal="left" vertical="top" wrapText="1"/>
    </xf>
    <xf numFmtId="0" fontId="12" fillId="3" borderId="17" xfId="0" applyFont="1" applyFill="1" applyBorder="1" applyAlignment="1" applyProtection="1">
      <alignment horizontal="left" vertical="top" wrapText="1"/>
    </xf>
    <xf numFmtId="0" fontId="12" fillId="3" borderId="18"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2" fillId="3" borderId="19" xfId="0" applyFont="1" applyFill="1" applyBorder="1" applyAlignment="1" applyProtection="1">
      <alignment horizontal="left" vertical="top" wrapText="1"/>
    </xf>
    <xf numFmtId="0" fontId="12" fillId="3" borderId="20" xfId="0" applyFont="1" applyFill="1" applyBorder="1" applyAlignment="1" applyProtection="1">
      <alignment horizontal="left" vertical="top" wrapText="1"/>
    </xf>
    <xf numFmtId="0" fontId="12" fillId="3" borderId="6" xfId="0" applyFont="1" applyFill="1" applyBorder="1" applyAlignment="1" applyProtection="1">
      <alignment horizontal="left" vertical="top" wrapText="1"/>
    </xf>
    <xf numFmtId="0" fontId="12" fillId="3" borderId="21" xfId="0" applyFont="1" applyFill="1" applyBorder="1" applyAlignment="1" applyProtection="1">
      <alignment horizontal="left" vertical="top" wrapText="1"/>
    </xf>
    <xf numFmtId="0" fontId="6" fillId="11" borderId="3" xfId="0" applyFont="1" applyFill="1" applyBorder="1" applyAlignment="1" applyProtection="1">
      <alignment horizontal="center"/>
      <protection locked="0"/>
    </xf>
    <xf numFmtId="0" fontId="6" fillId="11" borderId="4" xfId="0" applyFont="1" applyFill="1" applyBorder="1" applyAlignment="1" applyProtection="1">
      <alignment horizontal="center"/>
      <protection locked="0"/>
    </xf>
    <xf numFmtId="0" fontId="6" fillId="11" borderId="5" xfId="0" applyFont="1" applyFill="1" applyBorder="1" applyAlignment="1" applyProtection="1">
      <alignment horizontal="center"/>
      <protection locked="0"/>
    </xf>
    <xf numFmtId="0" fontId="53" fillId="11" borderId="0" xfId="0" applyFont="1" applyFill="1" applyBorder="1" applyAlignment="1">
      <alignment horizontal="center"/>
    </xf>
    <xf numFmtId="0" fontId="10" fillId="3" borderId="15" xfId="0" applyFont="1" applyFill="1" applyBorder="1" applyAlignment="1">
      <alignment horizontal="left" vertical="top" wrapText="1"/>
    </xf>
    <xf numFmtId="0" fontId="10" fillId="3" borderId="16" xfId="0" applyFont="1" applyFill="1" applyBorder="1" applyAlignment="1">
      <alignment horizontal="left" vertical="top" wrapText="1"/>
    </xf>
    <xf numFmtId="0" fontId="10" fillId="3" borderId="17" xfId="0" applyFont="1" applyFill="1" applyBorder="1" applyAlignment="1">
      <alignment horizontal="left" vertical="top" wrapText="1"/>
    </xf>
    <xf numFmtId="0" fontId="10" fillId="3" borderId="18"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3" borderId="19" xfId="0" applyFont="1" applyFill="1" applyBorder="1" applyAlignment="1">
      <alignment horizontal="left" vertical="top" wrapText="1"/>
    </xf>
    <xf numFmtId="0" fontId="10" fillId="3" borderId="20" xfId="0" applyFont="1" applyFill="1" applyBorder="1" applyAlignment="1">
      <alignment horizontal="left" vertical="top" wrapText="1"/>
    </xf>
    <xf numFmtId="0" fontId="10" fillId="3" borderId="6" xfId="0" applyFont="1" applyFill="1" applyBorder="1" applyAlignment="1">
      <alignment horizontal="left" vertical="top" wrapText="1"/>
    </xf>
    <xf numFmtId="0" fontId="10" fillId="3" borderId="21" xfId="0" applyFont="1" applyFill="1" applyBorder="1" applyAlignment="1">
      <alignment horizontal="left" vertical="top" wrapText="1"/>
    </xf>
    <xf numFmtId="0" fontId="6" fillId="0" borderId="3"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6" fillId="0" borderId="5" xfId="0" applyFont="1" applyFill="1" applyBorder="1" applyAlignment="1" applyProtection="1">
      <alignment horizontal="center"/>
      <protection locked="0"/>
    </xf>
    <xf numFmtId="0" fontId="37" fillId="11" borderId="4" xfId="0" applyFont="1" applyFill="1" applyBorder="1" applyAlignment="1">
      <alignment horizontal="center"/>
    </xf>
    <xf numFmtId="0" fontId="23" fillId="11" borderId="0" xfId="0" applyFont="1" applyFill="1" applyBorder="1" applyAlignment="1">
      <alignment horizontal="center"/>
    </xf>
    <xf numFmtId="49" fontId="6" fillId="11" borderId="3" xfId="0" applyNumberFormat="1" applyFont="1" applyFill="1" applyBorder="1" applyAlignment="1" applyProtection="1">
      <alignment horizontal="center"/>
      <protection locked="0"/>
    </xf>
    <xf numFmtId="49" fontId="6" fillId="11" borderId="4" xfId="0" applyNumberFormat="1" applyFont="1" applyFill="1" applyBorder="1" applyAlignment="1" applyProtection="1">
      <alignment horizontal="center"/>
      <protection locked="0"/>
    </xf>
    <xf numFmtId="49" fontId="6" fillId="11" borderId="5" xfId="0" applyNumberFormat="1" applyFont="1" applyFill="1" applyBorder="1" applyAlignment="1" applyProtection="1">
      <alignment horizontal="center"/>
      <protection locked="0"/>
    </xf>
    <xf numFmtId="164" fontId="6" fillId="11" borderId="4" xfId="0" applyNumberFormat="1" applyFont="1" applyFill="1" applyBorder="1" applyAlignment="1" applyProtection="1">
      <alignment horizontal="center"/>
      <protection locked="0"/>
    </xf>
    <xf numFmtId="0" fontId="12" fillId="3" borderId="11" xfId="0" applyFont="1" applyFill="1" applyBorder="1" applyAlignment="1" applyProtection="1">
      <alignment horizontal="left" vertical="top" wrapText="1"/>
    </xf>
    <xf numFmtId="0" fontId="12" fillId="3" borderId="12" xfId="0" applyFont="1" applyFill="1" applyBorder="1" applyAlignment="1" applyProtection="1">
      <alignment horizontal="left" vertical="top" wrapText="1"/>
    </xf>
    <xf numFmtId="0" fontId="12" fillId="3" borderId="13" xfId="0" applyFont="1" applyFill="1" applyBorder="1" applyAlignment="1" applyProtection="1">
      <alignment horizontal="left" vertical="top" wrapText="1"/>
    </xf>
    <xf numFmtId="0" fontId="6" fillId="11" borderId="35" xfId="0" applyFont="1" applyFill="1" applyBorder="1" applyAlignment="1" applyProtection="1">
      <alignment horizontal="center"/>
      <protection locked="0"/>
    </xf>
    <xf numFmtId="0" fontId="6" fillId="11" borderId="36" xfId="0" applyFont="1" applyFill="1" applyBorder="1" applyAlignment="1" applyProtection="1">
      <alignment horizontal="center"/>
      <protection locked="0"/>
    </xf>
    <xf numFmtId="0" fontId="6" fillId="11" borderId="37" xfId="0" applyFont="1" applyFill="1" applyBorder="1" applyAlignment="1" applyProtection="1">
      <alignment horizontal="center"/>
      <protection locked="0"/>
    </xf>
    <xf numFmtId="0" fontId="6" fillId="11" borderId="38" xfId="0" applyFont="1" applyFill="1" applyBorder="1" applyAlignment="1" applyProtection="1">
      <alignment horizontal="center"/>
      <protection locked="0"/>
    </xf>
    <xf numFmtId="0" fontId="6" fillId="11" borderId="12" xfId="0" applyFont="1" applyFill="1" applyBorder="1" applyAlignment="1" applyProtection="1">
      <alignment horizontal="center"/>
      <protection locked="0"/>
    </xf>
    <xf numFmtId="0" fontId="6" fillId="11" borderId="39" xfId="0" applyFont="1" applyFill="1" applyBorder="1" applyAlignment="1" applyProtection="1">
      <alignment horizontal="center"/>
      <protection locked="0"/>
    </xf>
    <xf numFmtId="0" fontId="21" fillId="11" borderId="38" xfId="0" applyFont="1" applyFill="1" applyBorder="1" applyAlignment="1" applyProtection="1">
      <alignment horizontal="center"/>
      <protection locked="0"/>
    </xf>
    <xf numFmtId="0" fontId="21" fillId="11" borderId="12" xfId="0" applyFont="1" applyFill="1" applyBorder="1" applyAlignment="1" applyProtection="1">
      <alignment horizontal="center"/>
      <protection locked="0"/>
    </xf>
    <xf numFmtId="0" fontId="21" fillId="11" borderId="39" xfId="0" applyFont="1" applyFill="1" applyBorder="1" applyAlignment="1" applyProtection="1">
      <alignment horizontal="center"/>
      <protection locked="0"/>
    </xf>
    <xf numFmtId="49" fontId="21" fillId="11" borderId="40" xfId="0" applyNumberFormat="1" applyFont="1" applyFill="1" applyBorder="1" applyAlignment="1" applyProtection="1">
      <alignment horizontal="center"/>
      <protection locked="0"/>
    </xf>
    <xf numFmtId="49" fontId="21" fillId="11" borderId="41" xfId="0" applyNumberFormat="1" applyFont="1" applyFill="1" applyBorder="1" applyAlignment="1" applyProtection="1">
      <alignment horizontal="center"/>
      <protection locked="0"/>
    </xf>
    <xf numFmtId="49" fontId="21" fillId="11" borderId="42" xfId="0" applyNumberFormat="1" applyFont="1" applyFill="1" applyBorder="1" applyAlignment="1" applyProtection="1">
      <alignment horizontal="center"/>
      <protection locked="0"/>
    </xf>
    <xf numFmtId="0" fontId="27" fillId="11" borderId="0" xfId="0" applyFont="1" applyFill="1" applyBorder="1" applyAlignment="1">
      <alignment horizontal="center" vertical="center"/>
    </xf>
    <xf numFmtId="0" fontId="78" fillId="3" borderId="15" xfId="0" applyFont="1" applyFill="1" applyBorder="1" applyAlignment="1" applyProtection="1">
      <alignment horizontal="left" vertical="top" wrapText="1"/>
    </xf>
    <xf numFmtId="0" fontId="78" fillId="3" borderId="16" xfId="0" applyFont="1" applyFill="1" applyBorder="1" applyAlignment="1" applyProtection="1">
      <alignment horizontal="left" vertical="top" wrapText="1"/>
    </xf>
    <xf numFmtId="0" fontId="78" fillId="3" borderId="17" xfId="0" applyFont="1" applyFill="1" applyBorder="1" applyAlignment="1" applyProtection="1">
      <alignment horizontal="left" vertical="top" wrapText="1"/>
    </xf>
    <xf numFmtId="0" fontId="78" fillId="3" borderId="18" xfId="0" applyFont="1" applyFill="1" applyBorder="1" applyAlignment="1" applyProtection="1">
      <alignment horizontal="left" vertical="top" wrapText="1"/>
    </xf>
    <xf numFmtId="0" fontId="78" fillId="3" borderId="0" xfId="0" applyFont="1" applyFill="1" applyBorder="1" applyAlignment="1" applyProtection="1">
      <alignment horizontal="left" vertical="top" wrapText="1"/>
    </xf>
    <xf numFmtId="0" fontId="78" fillId="3" borderId="19" xfId="0" applyFont="1" applyFill="1" applyBorder="1" applyAlignment="1" applyProtection="1">
      <alignment horizontal="left" vertical="top" wrapText="1"/>
    </xf>
    <xf numFmtId="0" fontId="78" fillId="3" borderId="20" xfId="0" applyFont="1" applyFill="1" applyBorder="1" applyAlignment="1" applyProtection="1">
      <alignment horizontal="left" vertical="top" wrapText="1"/>
    </xf>
    <xf numFmtId="0" fontId="78" fillId="3" borderId="6" xfId="0" applyFont="1" applyFill="1" applyBorder="1" applyAlignment="1" applyProtection="1">
      <alignment horizontal="left" vertical="top" wrapText="1"/>
    </xf>
    <xf numFmtId="0" fontId="78" fillId="3" borderId="21" xfId="0" applyFont="1" applyFill="1" applyBorder="1" applyAlignment="1" applyProtection="1">
      <alignment horizontal="left" vertical="top" wrapText="1"/>
    </xf>
    <xf numFmtId="165" fontId="6" fillId="11" borderId="4" xfId="0" applyNumberFormat="1" applyFont="1" applyFill="1" applyBorder="1" applyAlignment="1" applyProtection="1">
      <alignment horizontal="center"/>
      <protection locked="0"/>
    </xf>
    <xf numFmtId="0" fontId="37" fillId="11" borderId="0" xfId="0" applyFont="1" applyFill="1" applyBorder="1" applyAlignment="1">
      <alignment horizontal="center" wrapText="1"/>
    </xf>
    <xf numFmtId="165" fontId="12" fillId="11" borderId="3" xfId="0" applyNumberFormat="1" applyFont="1" applyFill="1" applyBorder="1" applyAlignment="1" applyProtection="1">
      <alignment horizontal="center"/>
      <protection locked="0"/>
    </xf>
    <xf numFmtId="165" fontId="12" fillId="11" borderId="4" xfId="0" applyNumberFormat="1" applyFont="1" applyFill="1" applyBorder="1" applyAlignment="1" applyProtection="1">
      <alignment horizontal="center"/>
      <protection locked="0"/>
    </xf>
    <xf numFmtId="165" fontId="12" fillId="11" borderId="5" xfId="0" applyNumberFormat="1" applyFont="1" applyFill="1" applyBorder="1" applyAlignment="1" applyProtection="1">
      <alignment horizontal="center"/>
      <protection locked="0"/>
    </xf>
    <xf numFmtId="0" fontId="46" fillId="0" borderId="0" xfId="0" applyFont="1" applyAlignment="1">
      <alignment horizontal="center" vertical="center" wrapText="1"/>
    </xf>
    <xf numFmtId="0" fontId="88" fillId="11" borderId="3" xfId="4" applyFont="1" applyFill="1" applyBorder="1" applyAlignment="1" applyProtection="1">
      <alignment horizontal="center"/>
      <protection locked="0"/>
    </xf>
    <xf numFmtId="0" fontId="21" fillId="14" borderId="0" xfId="0" applyFont="1" applyFill="1" applyBorder="1" applyAlignment="1">
      <alignment horizontal="left" vertical="center"/>
    </xf>
    <xf numFmtId="0" fontId="21" fillId="11" borderId="0" xfId="0" applyFont="1" applyFill="1" applyAlignment="1" applyProtection="1">
      <alignment horizontal="left" wrapText="1"/>
    </xf>
    <xf numFmtId="0" fontId="6" fillId="11" borderId="30" xfId="0" quotePrefix="1" applyFont="1" applyFill="1" applyBorder="1" applyAlignment="1" applyProtection="1">
      <alignment horizontal="center" vertical="center"/>
      <protection locked="0"/>
    </xf>
    <xf numFmtId="0" fontId="6" fillId="11" borderId="31" xfId="0" applyFont="1" applyFill="1" applyBorder="1" applyAlignment="1" applyProtection="1">
      <alignment horizontal="center" vertical="center"/>
      <protection locked="0"/>
    </xf>
    <xf numFmtId="0" fontId="6" fillId="11" borderId="46" xfId="0" applyFont="1" applyFill="1" applyBorder="1" applyAlignment="1" applyProtection="1">
      <alignment horizontal="center" vertical="center"/>
      <protection locked="0"/>
    </xf>
    <xf numFmtId="0" fontId="6" fillId="11" borderId="48" xfId="0" applyFont="1" applyFill="1" applyBorder="1" applyAlignment="1" applyProtection="1">
      <alignment horizontal="center" vertical="center"/>
      <protection locked="0"/>
    </xf>
    <xf numFmtId="0" fontId="63" fillId="11" borderId="0" xfId="0" applyFont="1" applyFill="1" applyAlignment="1" applyProtection="1">
      <alignment horizontal="center" vertical="center" wrapText="1"/>
    </xf>
    <xf numFmtId="0" fontId="36" fillId="11" borderId="0" xfId="0" applyFont="1" applyFill="1" applyBorder="1" applyAlignment="1">
      <alignment horizontal="center"/>
    </xf>
    <xf numFmtId="0" fontId="61" fillId="11" borderId="0" xfId="0" applyFont="1" applyFill="1" applyAlignment="1">
      <alignment horizontal="left"/>
    </xf>
    <xf numFmtId="0" fontId="6" fillId="3" borderId="15" xfId="0" applyFont="1" applyFill="1" applyBorder="1" applyAlignment="1" applyProtection="1">
      <alignment horizontal="left" vertical="top" wrapText="1"/>
    </xf>
    <xf numFmtId="0" fontId="6" fillId="3" borderId="16" xfId="0" applyFont="1" applyFill="1" applyBorder="1" applyAlignment="1" applyProtection="1">
      <alignment horizontal="left" vertical="top" wrapText="1"/>
    </xf>
    <xf numFmtId="0" fontId="6" fillId="3" borderId="17" xfId="0" applyFont="1" applyFill="1" applyBorder="1" applyAlignment="1" applyProtection="1">
      <alignment horizontal="left" vertical="top" wrapText="1"/>
    </xf>
    <xf numFmtId="0" fontId="6" fillId="3" borderId="18"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19" xfId="0" applyFont="1" applyFill="1" applyBorder="1" applyAlignment="1" applyProtection="1">
      <alignment horizontal="left" vertical="top" wrapText="1"/>
    </xf>
    <xf numFmtId="0" fontId="6" fillId="3" borderId="20" xfId="0" applyFont="1" applyFill="1" applyBorder="1" applyAlignment="1" applyProtection="1">
      <alignment horizontal="left" vertical="top" wrapText="1"/>
    </xf>
    <xf numFmtId="0" fontId="6" fillId="3" borderId="6" xfId="0" applyFont="1" applyFill="1" applyBorder="1" applyAlignment="1" applyProtection="1">
      <alignment horizontal="left" vertical="top" wrapText="1"/>
    </xf>
    <xf numFmtId="0" fontId="6" fillId="3" borderId="21" xfId="0" applyFont="1" applyFill="1" applyBorder="1" applyAlignment="1" applyProtection="1">
      <alignment horizontal="left" vertical="top" wrapText="1"/>
    </xf>
    <xf numFmtId="0" fontId="52" fillId="11" borderId="0" xfId="0" applyFont="1" applyFill="1" applyAlignment="1">
      <alignment horizontal="center" vertical="center" wrapText="1"/>
    </xf>
    <xf numFmtId="0" fontId="40" fillId="11" borderId="0" xfId="0" applyFont="1" applyFill="1" applyAlignment="1">
      <alignment horizontal="center" vertical="top" wrapText="1"/>
    </xf>
    <xf numFmtId="0" fontId="21" fillId="11" borderId="0" xfId="0" applyFont="1" applyFill="1" applyAlignment="1">
      <alignment horizontal="left" vertical="center"/>
    </xf>
    <xf numFmtId="0" fontId="21" fillId="11" borderId="0" xfId="0" applyFont="1" applyFill="1" applyAlignment="1">
      <alignment horizontal="center" vertical="center" wrapText="1"/>
    </xf>
    <xf numFmtId="0" fontId="6" fillId="0" borderId="30" xfId="0" applyFont="1" applyFill="1" applyBorder="1" applyAlignment="1" applyProtection="1">
      <alignment horizontal="left" vertical="top"/>
      <protection locked="0"/>
    </xf>
    <xf numFmtId="0" fontId="6" fillId="0" borderId="34" xfId="0" applyFont="1" applyFill="1" applyBorder="1" applyAlignment="1" applyProtection="1">
      <alignment horizontal="left" vertical="top"/>
      <protection locked="0"/>
    </xf>
    <xf numFmtId="0" fontId="6" fillId="0" borderId="31" xfId="0" applyFont="1" applyFill="1" applyBorder="1" applyAlignment="1" applyProtection="1">
      <alignment horizontal="left" vertical="top"/>
      <protection locked="0"/>
    </xf>
    <xf numFmtId="0" fontId="6" fillId="0" borderId="33" xfId="0" applyFont="1" applyFill="1" applyBorder="1" applyAlignment="1" applyProtection="1">
      <alignment horizontal="left" vertical="top"/>
      <protection locked="0"/>
    </xf>
    <xf numFmtId="0" fontId="6" fillId="0" borderId="0" xfId="0" applyFont="1" applyFill="1" applyBorder="1" applyAlignment="1" applyProtection="1">
      <alignment horizontal="left" vertical="top"/>
      <protection locked="0"/>
    </xf>
    <xf numFmtId="0" fontId="6" fillId="0" borderId="32" xfId="0" applyFont="1" applyFill="1" applyBorder="1" applyAlignment="1" applyProtection="1">
      <alignment horizontal="left" vertical="top"/>
      <protection locked="0"/>
    </xf>
    <xf numFmtId="0" fontId="6" fillId="0" borderId="46" xfId="0" applyFont="1" applyFill="1" applyBorder="1" applyAlignment="1" applyProtection="1">
      <alignment horizontal="left" vertical="top"/>
      <protection locked="0"/>
    </xf>
    <xf numFmtId="0" fontId="6" fillId="0" borderId="47" xfId="0" applyFont="1" applyFill="1" applyBorder="1" applyAlignment="1" applyProtection="1">
      <alignment horizontal="left" vertical="top"/>
      <protection locked="0"/>
    </xf>
    <xf numFmtId="0" fontId="6" fillId="0" borderId="48" xfId="0" applyFont="1" applyFill="1" applyBorder="1" applyAlignment="1" applyProtection="1">
      <alignment horizontal="left" vertical="top"/>
      <protection locked="0"/>
    </xf>
    <xf numFmtId="0" fontId="6" fillId="0" borderId="38" xfId="0" applyFont="1" applyFill="1" applyBorder="1" applyAlignment="1" applyProtection="1">
      <alignment horizontal="center"/>
      <protection locked="0"/>
    </xf>
    <xf numFmtId="0" fontId="6" fillId="0" borderId="12" xfId="0" applyFont="1" applyFill="1" applyBorder="1" applyAlignment="1" applyProtection="1">
      <alignment horizontal="center"/>
      <protection locked="0"/>
    </xf>
    <xf numFmtId="0" fontId="6" fillId="0" borderId="39" xfId="0" applyFont="1" applyFill="1" applyBorder="1" applyAlignment="1" applyProtection="1">
      <alignment horizontal="center"/>
      <protection locked="0"/>
    </xf>
    <xf numFmtId="0" fontId="21" fillId="0" borderId="38" xfId="0" applyFont="1" applyFill="1" applyBorder="1" applyAlignment="1" applyProtection="1">
      <alignment horizontal="center"/>
      <protection locked="0"/>
    </xf>
    <xf numFmtId="0" fontId="21" fillId="0" borderId="12" xfId="0" applyFont="1" applyFill="1" applyBorder="1" applyAlignment="1" applyProtection="1">
      <alignment horizontal="center"/>
      <protection locked="0"/>
    </xf>
    <xf numFmtId="0" fontId="21" fillId="0" borderId="39" xfId="0" applyFont="1" applyFill="1" applyBorder="1" applyAlignment="1" applyProtection="1">
      <alignment horizontal="center"/>
      <protection locked="0"/>
    </xf>
    <xf numFmtId="49" fontId="21" fillId="0" borderId="40" xfId="0" applyNumberFormat="1" applyFont="1" applyFill="1" applyBorder="1" applyAlignment="1" applyProtection="1">
      <alignment horizontal="center"/>
      <protection locked="0"/>
    </xf>
    <xf numFmtId="49" fontId="21" fillId="0" borderId="41" xfId="0" applyNumberFormat="1" applyFont="1" applyFill="1" applyBorder="1" applyAlignment="1" applyProtection="1">
      <alignment horizontal="center"/>
      <protection locked="0"/>
    </xf>
    <xf numFmtId="49" fontId="21" fillId="0" borderId="42" xfId="0" applyNumberFormat="1" applyFont="1" applyFill="1" applyBorder="1" applyAlignment="1" applyProtection="1">
      <alignment horizontal="center"/>
      <protection locked="0"/>
    </xf>
    <xf numFmtId="0" fontId="6" fillId="0" borderId="35" xfId="0" applyFont="1" applyFill="1" applyBorder="1" applyAlignment="1">
      <alignment horizontal="center"/>
    </xf>
    <xf numFmtId="0" fontId="6" fillId="0" borderId="36" xfId="0" applyFont="1" applyFill="1" applyBorder="1" applyAlignment="1">
      <alignment horizontal="center"/>
    </xf>
    <xf numFmtId="0" fontId="6" fillId="0" borderId="37" xfId="0" applyFont="1" applyFill="1" applyBorder="1" applyAlignment="1">
      <alignment horizontal="center"/>
    </xf>
    <xf numFmtId="0" fontId="6" fillId="11" borderId="3" xfId="0" applyFont="1" applyFill="1" applyBorder="1" applyAlignment="1" applyProtection="1">
      <alignment horizontal="left"/>
      <protection locked="0"/>
    </xf>
    <xf numFmtId="0" fontId="6" fillId="11" borderId="4" xfId="0" applyFont="1" applyFill="1" applyBorder="1" applyAlignment="1" applyProtection="1">
      <alignment horizontal="left"/>
      <protection locked="0"/>
    </xf>
    <xf numFmtId="0" fontId="6" fillId="11" borderId="5" xfId="0" applyFont="1" applyFill="1" applyBorder="1" applyAlignment="1" applyProtection="1">
      <alignment horizontal="left"/>
      <protection locked="0"/>
    </xf>
    <xf numFmtId="0" fontId="21" fillId="11" borderId="0" xfId="0" applyFont="1" applyFill="1" applyAlignment="1">
      <alignment horizontal="left" vertical="top" wrapText="1"/>
    </xf>
    <xf numFmtId="0" fontId="6" fillId="11" borderId="30" xfId="0" applyFont="1" applyFill="1" applyBorder="1" applyAlignment="1" applyProtection="1">
      <alignment horizontal="left" vertical="top" wrapText="1"/>
      <protection locked="0"/>
    </xf>
    <xf numFmtId="0" fontId="6" fillId="11" borderId="34" xfId="0" applyFont="1" applyFill="1" applyBorder="1" applyAlignment="1" applyProtection="1">
      <alignment horizontal="left" vertical="top" wrapText="1"/>
      <protection locked="0"/>
    </xf>
    <xf numFmtId="0" fontId="6" fillId="11" borderId="31" xfId="0" applyFont="1" applyFill="1" applyBorder="1" applyAlignment="1" applyProtection="1">
      <alignment horizontal="left" vertical="top" wrapText="1"/>
      <protection locked="0"/>
    </xf>
    <xf numFmtId="0" fontId="6" fillId="11" borderId="33" xfId="0" applyFont="1" applyFill="1" applyBorder="1" applyAlignment="1" applyProtection="1">
      <alignment horizontal="left" vertical="top" wrapText="1"/>
      <protection locked="0"/>
    </xf>
    <xf numFmtId="0" fontId="6" fillId="11" borderId="0" xfId="0" applyFont="1" applyFill="1" applyBorder="1" applyAlignment="1" applyProtection="1">
      <alignment horizontal="left" vertical="top" wrapText="1"/>
      <protection locked="0"/>
    </xf>
    <xf numFmtId="0" fontId="6" fillId="11" borderId="32" xfId="0" applyFont="1" applyFill="1" applyBorder="1" applyAlignment="1" applyProtection="1">
      <alignment horizontal="left" vertical="top" wrapText="1"/>
      <protection locked="0"/>
    </xf>
    <xf numFmtId="0" fontId="6" fillId="11" borderId="46" xfId="0" applyFont="1" applyFill="1" applyBorder="1" applyAlignment="1" applyProtection="1">
      <alignment horizontal="left" vertical="top" wrapText="1"/>
      <protection locked="0"/>
    </xf>
    <xf numFmtId="0" fontId="6" fillId="11" borderId="47" xfId="0" applyFont="1" applyFill="1" applyBorder="1" applyAlignment="1" applyProtection="1">
      <alignment horizontal="left" vertical="top" wrapText="1"/>
      <protection locked="0"/>
    </xf>
    <xf numFmtId="0" fontId="6" fillId="11" borderId="48" xfId="0" applyFont="1" applyFill="1" applyBorder="1" applyAlignment="1" applyProtection="1">
      <alignment horizontal="left" vertical="top" wrapText="1"/>
      <protection locked="0"/>
    </xf>
    <xf numFmtId="0" fontId="40" fillId="11" borderId="0" xfId="0" applyFont="1" applyFill="1" applyBorder="1" applyAlignment="1">
      <alignment horizontal="center" vertical="center" wrapText="1"/>
    </xf>
    <xf numFmtId="0" fontId="21" fillId="11" borderId="0" xfId="0" applyFont="1" applyFill="1" applyAlignment="1">
      <alignment horizontal="right" vertical="center" wrapText="1"/>
    </xf>
    <xf numFmtId="0" fontId="0" fillId="11" borderId="30" xfId="0" applyFill="1" applyBorder="1" applyAlignment="1" applyProtection="1">
      <alignment horizontal="left" vertical="top" wrapText="1"/>
      <protection locked="0"/>
    </xf>
    <xf numFmtId="0" fontId="0" fillId="11" borderId="34" xfId="0" applyFill="1" applyBorder="1" applyAlignment="1" applyProtection="1">
      <alignment horizontal="left" vertical="top" wrapText="1"/>
      <protection locked="0"/>
    </xf>
    <xf numFmtId="0" fontId="0" fillId="11" borderId="31" xfId="0" applyFill="1" applyBorder="1" applyAlignment="1" applyProtection="1">
      <alignment horizontal="left" vertical="top" wrapText="1"/>
      <protection locked="0"/>
    </xf>
    <xf numFmtId="0" fontId="0" fillId="11" borderId="46" xfId="0" applyFill="1" applyBorder="1" applyAlignment="1" applyProtection="1">
      <alignment horizontal="left" vertical="top" wrapText="1"/>
      <protection locked="0"/>
    </xf>
    <xf numFmtId="0" fontId="0" fillId="11" borderId="47" xfId="0" applyFill="1" applyBorder="1" applyAlignment="1" applyProtection="1">
      <alignment horizontal="left" vertical="top" wrapText="1"/>
      <protection locked="0"/>
    </xf>
    <xf numFmtId="0" fontId="0" fillId="11" borderId="48" xfId="0" applyFill="1" applyBorder="1" applyAlignment="1" applyProtection="1">
      <alignment horizontal="left" vertical="top" wrapText="1"/>
      <protection locked="0"/>
    </xf>
    <xf numFmtId="0" fontId="19" fillId="11" borderId="6" xfId="4" applyFill="1" applyBorder="1" applyAlignment="1">
      <alignment horizontal="center"/>
    </xf>
    <xf numFmtId="0" fontId="21" fillId="11" borderId="0" xfId="0" applyFont="1" applyFill="1" applyAlignment="1">
      <alignment horizontal="left" wrapText="1"/>
    </xf>
    <xf numFmtId="0" fontId="40" fillId="11" borderId="0" xfId="0" applyFont="1" applyFill="1" applyAlignment="1">
      <alignment horizontal="left" vertical="top" wrapText="1"/>
    </xf>
    <xf numFmtId="0" fontId="21" fillId="11" borderId="30" xfId="0" applyFont="1" applyFill="1" applyBorder="1" applyAlignment="1" applyProtection="1">
      <alignment horizontal="left" vertical="top" wrapText="1"/>
      <protection locked="0"/>
    </xf>
    <xf numFmtId="0" fontId="21" fillId="11" borderId="34" xfId="0" applyFont="1" applyFill="1" applyBorder="1" applyAlignment="1" applyProtection="1">
      <alignment horizontal="left" vertical="top" wrapText="1"/>
      <protection locked="0"/>
    </xf>
    <xf numFmtId="0" fontId="21" fillId="11" borderId="31" xfId="0" applyFont="1" applyFill="1" applyBorder="1" applyAlignment="1" applyProtection="1">
      <alignment horizontal="left" vertical="top" wrapText="1"/>
      <protection locked="0"/>
    </xf>
    <xf numFmtId="0" fontId="21" fillId="11" borderId="33" xfId="0" applyFont="1" applyFill="1" applyBorder="1" applyAlignment="1" applyProtection="1">
      <alignment horizontal="left" vertical="top" wrapText="1"/>
      <protection locked="0"/>
    </xf>
    <xf numFmtId="0" fontId="21" fillId="11" borderId="0" xfId="0" applyFont="1" applyFill="1" applyBorder="1" applyAlignment="1" applyProtection="1">
      <alignment horizontal="left" vertical="top" wrapText="1"/>
      <protection locked="0"/>
    </xf>
    <xf numFmtId="0" fontId="21" fillId="11" borderId="32" xfId="0" applyFont="1" applyFill="1" applyBorder="1" applyAlignment="1" applyProtection="1">
      <alignment horizontal="left" vertical="top" wrapText="1"/>
      <protection locked="0"/>
    </xf>
    <xf numFmtId="0" fontId="21" fillId="11" borderId="46" xfId="0" applyFont="1" applyFill="1" applyBorder="1" applyAlignment="1" applyProtection="1">
      <alignment horizontal="left" vertical="top" wrapText="1"/>
      <protection locked="0"/>
    </xf>
    <xf numFmtId="0" fontId="21" fillId="11" borderId="47" xfId="0" applyFont="1" applyFill="1" applyBorder="1" applyAlignment="1" applyProtection="1">
      <alignment horizontal="left" vertical="top" wrapText="1"/>
      <protection locked="0"/>
    </xf>
    <xf numFmtId="0" fontId="21" fillId="11" borderId="48" xfId="0" applyFont="1" applyFill="1" applyBorder="1" applyAlignment="1" applyProtection="1">
      <alignment horizontal="left" vertical="top" wrapText="1"/>
      <protection locked="0"/>
    </xf>
    <xf numFmtId="4" fontId="6" fillId="11" borderId="30" xfId="0" applyNumberFormat="1" applyFont="1" applyFill="1" applyBorder="1" applyAlignment="1" applyProtection="1">
      <alignment horizontal="left" vertical="top"/>
      <protection locked="0"/>
    </xf>
    <xf numFmtId="4" fontId="6" fillId="11" borderId="34" xfId="0" applyNumberFormat="1" applyFont="1" applyFill="1" applyBorder="1" applyAlignment="1" applyProtection="1">
      <alignment horizontal="left" vertical="top"/>
      <protection locked="0"/>
    </xf>
    <xf numFmtId="4" fontId="6" fillId="11" borderId="31" xfId="0" applyNumberFormat="1" applyFont="1" applyFill="1" applyBorder="1" applyAlignment="1" applyProtection="1">
      <alignment horizontal="left" vertical="top"/>
      <protection locked="0"/>
    </xf>
    <xf numFmtId="4" fontId="6" fillId="11" borderId="33" xfId="0" applyNumberFormat="1" applyFont="1" applyFill="1" applyBorder="1" applyAlignment="1" applyProtection="1">
      <alignment horizontal="left" vertical="top"/>
      <protection locked="0"/>
    </xf>
    <xf numFmtId="4" fontId="6" fillId="11" borderId="0" xfId="0" applyNumberFormat="1" applyFont="1" applyFill="1" applyBorder="1" applyAlignment="1" applyProtection="1">
      <alignment horizontal="left" vertical="top"/>
      <protection locked="0"/>
    </xf>
    <xf numFmtId="4" fontId="6" fillId="11" borderId="32" xfId="0" applyNumberFormat="1" applyFont="1" applyFill="1" applyBorder="1" applyAlignment="1" applyProtection="1">
      <alignment horizontal="left" vertical="top"/>
      <protection locked="0"/>
    </xf>
    <xf numFmtId="4" fontId="6" fillId="11" borderId="46" xfId="0" applyNumberFormat="1" applyFont="1" applyFill="1" applyBorder="1" applyAlignment="1" applyProtection="1">
      <alignment horizontal="left" vertical="top"/>
      <protection locked="0"/>
    </xf>
    <xf numFmtId="4" fontId="6" fillId="11" borderId="47" xfId="0" applyNumberFormat="1" applyFont="1" applyFill="1" applyBorder="1" applyAlignment="1" applyProtection="1">
      <alignment horizontal="left" vertical="top"/>
      <protection locked="0"/>
    </xf>
    <xf numFmtId="4" fontId="6" fillId="11" borderId="48" xfId="0" applyNumberFormat="1" applyFont="1" applyFill="1" applyBorder="1" applyAlignment="1" applyProtection="1">
      <alignment horizontal="left" vertical="top"/>
      <protection locked="0"/>
    </xf>
    <xf numFmtId="0" fontId="6" fillId="11" borderId="30" xfId="0" applyNumberFormat="1" applyFont="1" applyFill="1" applyBorder="1" applyAlignment="1" applyProtection="1">
      <alignment horizontal="left" vertical="top"/>
      <protection locked="0"/>
    </xf>
    <xf numFmtId="0" fontId="6" fillId="11" borderId="34" xfId="0" applyNumberFormat="1" applyFont="1" applyFill="1" applyBorder="1" applyAlignment="1" applyProtection="1">
      <alignment horizontal="left" vertical="top"/>
      <protection locked="0"/>
    </xf>
    <xf numFmtId="0" fontId="6" fillId="11" borderId="31" xfId="0" applyNumberFormat="1" applyFont="1" applyFill="1" applyBorder="1" applyAlignment="1" applyProtection="1">
      <alignment horizontal="left" vertical="top"/>
      <protection locked="0"/>
    </xf>
    <xf numFmtId="0" fontId="6" fillId="11" borderId="33" xfId="0" applyNumberFormat="1" applyFont="1" applyFill="1" applyBorder="1" applyAlignment="1" applyProtection="1">
      <alignment horizontal="left" vertical="top"/>
      <protection locked="0"/>
    </xf>
    <xf numFmtId="0" fontId="6" fillId="11" borderId="0" xfId="0" applyNumberFormat="1" applyFont="1" applyFill="1" applyBorder="1" applyAlignment="1" applyProtection="1">
      <alignment horizontal="left" vertical="top"/>
      <protection locked="0"/>
    </xf>
    <xf numFmtId="0" fontId="6" fillId="11" borderId="32" xfId="0" applyNumberFormat="1" applyFont="1" applyFill="1" applyBorder="1" applyAlignment="1" applyProtection="1">
      <alignment horizontal="left" vertical="top"/>
      <protection locked="0"/>
    </xf>
    <xf numFmtId="0" fontId="6" fillId="11" borderId="46" xfId="0" applyNumberFormat="1" applyFont="1" applyFill="1" applyBorder="1" applyAlignment="1" applyProtection="1">
      <alignment horizontal="left" vertical="top"/>
      <protection locked="0"/>
    </xf>
    <xf numFmtId="0" fontId="6" fillId="11" borderId="47" xfId="0" applyNumberFormat="1" applyFont="1" applyFill="1" applyBorder="1" applyAlignment="1" applyProtection="1">
      <alignment horizontal="left" vertical="top"/>
      <protection locked="0"/>
    </xf>
    <xf numFmtId="0" fontId="6" fillId="11" borderId="48" xfId="0" applyNumberFormat="1" applyFont="1" applyFill="1" applyBorder="1" applyAlignment="1" applyProtection="1">
      <alignment horizontal="left" vertical="top"/>
      <protection locked="0"/>
    </xf>
    <xf numFmtId="4" fontId="21" fillId="11" borderId="3" xfId="0" applyNumberFormat="1" applyFont="1" applyFill="1" applyBorder="1" applyAlignment="1" applyProtection="1">
      <alignment horizontal="center" wrapText="1"/>
      <protection locked="0"/>
    </xf>
    <xf numFmtId="4" fontId="21" fillId="11" borderId="4" xfId="0" applyNumberFormat="1" applyFont="1" applyFill="1" applyBorder="1" applyAlignment="1" applyProtection="1">
      <alignment horizontal="center" wrapText="1"/>
      <protection locked="0"/>
    </xf>
    <xf numFmtId="4" fontId="21" fillId="11" borderId="5" xfId="0" applyNumberFormat="1" applyFont="1" applyFill="1" applyBorder="1" applyAlignment="1" applyProtection="1">
      <alignment horizontal="center" wrapText="1"/>
      <protection locked="0"/>
    </xf>
    <xf numFmtId="0" fontId="87" fillId="11" borderId="0" xfId="0" applyFont="1" applyFill="1" applyBorder="1" applyAlignment="1">
      <alignment horizontal="left" vertical="top" wrapText="1"/>
    </xf>
    <xf numFmtId="0" fontId="19" fillId="11" borderId="3" xfId="4" applyFill="1" applyBorder="1" applyAlignment="1" applyProtection="1">
      <alignment horizontal="center"/>
      <protection locked="0"/>
    </xf>
    <xf numFmtId="0" fontId="37" fillId="11" borderId="34" xfId="0" applyFont="1" applyFill="1" applyBorder="1" applyAlignment="1">
      <alignment horizontal="center"/>
    </xf>
    <xf numFmtId="0" fontId="6" fillId="0" borderId="15" xfId="0" applyFont="1" applyBorder="1" applyAlignment="1">
      <alignment horizontal="left" wrapText="1"/>
    </xf>
    <xf numFmtId="0" fontId="6" fillId="0" borderId="16" xfId="0" applyFont="1" applyBorder="1" applyAlignment="1">
      <alignment horizontal="left" wrapText="1"/>
    </xf>
    <xf numFmtId="0" fontId="6" fillId="0" borderId="17" xfId="0" applyFont="1" applyBorder="1" applyAlignment="1">
      <alignment horizontal="left" wrapText="1"/>
    </xf>
    <xf numFmtId="0" fontId="6" fillId="0" borderId="18" xfId="0" applyFont="1" applyBorder="1" applyAlignment="1">
      <alignment horizontal="left" wrapText="1"/>
    </xf>
    <xf numFmtId="0" fontId="6" fillId="0" borderId="0" xfId="0" applyFont="1" applyBorder="1" applyAlignment="1">
      <alignment horizontal="left" wrapText="1"/>
    </xf>
    <xf numFmtId="0" fontId="6" fillId="0" borderId="19" xfId="0" applyFont="1" applyBorder="1" applyAlignment="1">
      <alignment horizontal="left" wrapText="1"/>
    </xf>
    <xf numFmtId="0" fontId="6" fillId="0" borderId="20" xfId="0" applyFont="1" applyBorder="1" applyAlignment="1">
      <alignment horizontal="left" wrapText="1"/>
    </xf>
    <xf numFmtId="0" fontId="6" fillId="0" borderId="6" xfId="0" applyFont="1" applyBorder="1" applyAlignment="1">
      <alignment horizontal="left" wrapText="1"/>
    </xf>
    <xf numFmtId="0" fontId="6" fillId="0" borderId="21" xfId="0" applyFont="1" applyBorder="1" applyAlignment="1">
      <alignment horizontal="left" wrapText="1"/>
    </xf>
    <xf numFmtId="0" fontId="17" fillId="0" borderId="15" xfId="0" applyFont="1" applyBorder="1" applyAlignment="1">
      <alignment horizontal="left" wrapText="1"/>
    </xf>
    <xf numFmtId="0" fontId="17" fillId="0" borderId="16" xfId="0" applyFont="1" applyBorder="1" applyAlignment="1">
      <alignment horizontal="left" wrapText="1"/>
    </xf>
    <xf numFmtId="0" fontId="17" fillId="0" borderId="17" xfId="0" applyFont="1" applyBorder="1" applyAlignment="1">
      <alignment horizontal="left" wrapText="1"/>
    </xf>
    <xf numFmtId="0" fontId="17" fillId="0" borderId="18" xfId="0" applyFont="1" applyBorder="1" applyAlignment="1">
      <alignment horizontal="left" wrapText="1"/>
    </xf>
    <xf numFmtId="0" fontId="17" fillId="0" borderId="0" xfId="0" applyFont="1" applyBorder="1" applyAlignment="1">
      <alignment horizontal="left" wrapText="1"/>
    </xf>
    <xf numFmtId="0" fontId="17" fillId="0" borderId="19" xfId="0" applyFont="1" applyBorder="1" applyAlignment="1">
      <alignment horizontal="left" wrapText="1"/>
    </xf>
    <xf numFmtId="0" fontId="17" fillId="0" borderId="20" xfId="0" applyFont="1" applyBorder="1" applyAlignment="1">
      <alignment horizontal="left" wrapText="1"/>
    </xf>
    <xf numFmtId="0" fontId="17" fillId="0" borderId="6" xfId="0" applyFont="1" applyBorder="1" applyAlignment="1">
      <alignment horizontal="left" wrapText="1"/>
    </xf>
    <xf numFmtId="0" fontId="17" fillId="0" borderId="21" xfId="0" applyFont="1" applyBorder="1" applyAlignment="1">
      <alignment horizontal="left"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20" xfId="0" applyFont="1" applyBorder="1" applyAlignment="1">
      <alignment horizontal="left" vertical="center" wrapText="1"/>
    </xf>
    <xf numFmtId="0" fontId="6" fillId="0" borderId="6" xfId="0" applyFont="1" applyBorder="1" applyAlignment="1">
      <alignment horizontal="left" vertical="center" wrapText="1"/>
    </xf>
    <xf numFmtId="0" fontId="6" fillId="0" borderId="21" xfId="0" applyFont="1" applyBorder="1" applyAlignment="1">
      <alignment horizontal="left" vertical="center" wrapText="1"/>
    </xf>
    <xf numFmtId="0" fontId="22" fillId="11" borderId="6" xfId="0" applyFont="1" applyFill="1" applyBorder="1" applyAlignment="1">
      <alignment horizontal="center"/>
    </xf>
    <xf numFmtId="49" fontId="6" fillId="0" borderId="53" xfId="0" applyNumberFormat="1" applyFont="1" applyFill="1" applyBorder="1" applyAlignment="1" applyProtection="1">
      <alignment horizontal="center"/>
      <protection locked="0"/>
    </xf>
    <xf numFmtId="49" fontId="6" fillId="0" borderId="52" xfId="0" applyNumberFormat="1" applyFont="1" applyFill="1" applyBorder="1" applyAlignment="1" applyProtection="1">
      <alignment horizontal="center"/>
      <protection locked="0"/>
    </xf>
    <xf numFmtId="49" fontId="6" fillId="3" borderId="53" xfId="0" quotePrefix="1" applyNumberFormat="1" applyFont="1" applyFill="1" applyBorder="1" applyAlignment="1">
      <alignment horizontal="center"/>
    </xf>
    <xf numFmtId="0" fontId="22" fillId="11" borderId="16" xfId="0" applyFont="1" applyFill="1" applyBorder="1" applyAlignment="1">
      <alignment horizontal="center"/>
    </xf>
    <xf numFmtId="49" fontId="22" fillId="11" borderId="16" xfId="0" applyNumberFormat="1" applyFont="1" applyFill="1" applyBorder="1" applyAlignment="1">
      <alignment horizontal="center"/>
    </xf>
    <xf numFmtId="0" fontId="21" fillId="11" borderId="32" xfId="0" applyFont="1" applyFill="1" applyBorder="1" applyAlignment="1">
      <alignment horizontal="right" vertical="center" wrapText="1"/>
    </xf>
    <xf numFmtId="0" fontId="12" fillId="11" borderId="0" xfId="0" applyFont="1" applyFill="1" applyAlignment="1">
      <alignment horizontal="left" vertical="top" wrapText="1"/>
    </xf>
    <xf numFmtId="0" fontId="53" fillId="11" borderId="0" xfId="0" applyFont="1" applyFill="1" applyAlignment="1">
      <alignment horizontal="left" vertical="top"/>
    </xf>
    <xf numFmtId="0" fontId="19" fillId="11" borderId="0" xfId="4" applyFill="1" applyBorder="1" applyAlignment="1">
      <alignment horizontal="left" vertical="center"/>
    </xf>
    <xf numFmtId="0" fontId="21" fillId="11" borderId="0" xfId="0" applyFont="1" applyFill="1" applyAlignment="1">
      <alignment horizontal="right" vertical="center"/>
    </xf>
    <xf numFmtId="0" fontId="0" fillId="11" borderId="3" xfId="0" applyFill="1" applyBorder="1" applyAlignment="1" applyProtection="1">
      <alignment horizontal="center" vertical="center"/>
      <protection locked="0"/>
    </xf>
    <xf numFmtId="0" fontId="0" fillId="11" borderId="4" xfId="0" applyFill="1" applyBorder="1" applyAlignment="1" applyProtection="1">
      <alignment horizontal="center" vertical="center"/>
      <protection locked="0"/>
    </xf>
    <xf numFmtId="0" fontId="0" fillId="11" borderId="5" xfId="0" applyFill="1" applyBorder="1" applyAlignment="1" applyProtection="1">
      <alignment horizontal="center" vertical="center"/>
      <protection locked="0"/>
    </xf>
    <xf numFmtId="0" fontId="0" fillId="11" borderId="3" xfId="0" applyFill="1" applyBorder="1" applyAlignment="1" applyProtection="1">
      <alignment horizontal="center" vertical="center" wrapText="1"/>
      <protection locked="0"/>
    </xf>
    <xf numFmtId="0" fontId="0" fillId="11" borderId="4" xfId="0" applyFill="1" applyBorder="1" applyAlignment="1" applyProtection="1">
      <alignment horizontal="center" vertical="center" wrapText="1"/>
      <protection locked="0"/>
    </xf>
    <xf numFmtId="0" fontId="0" fillId="11" borderId="5" xfId="0" applyFill="1" applyBorder="1" applyAlignment="1" applyProtection="1">
      <alignment horizontal="center" vertical="center" wrapText="1"/>
      <protection locked="0"/>
    </xf>
    <xf numFmtId="0" fontId="35" fillId="0" borderId="0" xfId="0" applyFont="1" applyAlignment="1">
      <alignment horizontal="center" wrapText="1"/>
    </xf>
    <xf numFmtId="0" fontId="19" fillId="11" borderId="0" xfId="4" applyFill="1" applyAlignment="1">
      <alignment horizontal="center" wrapText="1"/>
    </xf>
    <xf numFmtId="0" fontId="79" fillId="11" borderId="0" xfId="0" applyFont="1" applyFill="1" applyBorder="1" applyAlignment="1">
      <alignment horizontal="center" vertical="center" wrapText="1"/>
    </xf>
    <xf numFmtId="0" fontId="53" fillId="11" borderId="0" xfId="0" applyFont="1" applyFill="1" applyBorder="1" applyAlignment="1">
      <alignment horizontal="left" vertical="top"/>
    </xf>
    <xf numFmtId="0" fontId="32" fillId="8" borderId="0" xfId="0" applyFont="1" applyFill="1" applyAlignment="1">
      <alignment horizontal="left" vertical="center"/>
    </xf>
    <xf numFmtId="0" fontId="88" fillId="11" borderId="4" xfId="4" applyFont="1" applyFill="1" applyBorder="1" applyAlignment="1" applyProtection="1">
      <alignment horizontal="center"/>
      <protection locked="0"/>
    </xf>
    <xf numFmtId="0" fontId="88" fillId="11" borderId="5" xfId="4" applyFont="1" applyFill="1" applyBorder="1" applyAlignment="1" applyProtection="1">
      <alignment horizontal="center"/>
      <protection locked="0"/>
    </xf>
    <xf numFmtId="0" fontId="73" fillId="11" borderId="0" xfId="4" applyFont="1" applyFill="1" applyAlignment="1" applyProtection="1">
      <alignment horizontal="center" vertical="center"/>
    </xf>
    <xf numFmtId="0" fontId="12" fillId="11" borderId="0" xfId="0" applyFont="1" applyFill="1" applyAlignment="1" applyProtection="1">
      <alignment horizontal="left" vertical="top" wrapText="1"/>
    </xf>
    <xf numFmtId="49" fontId="3" fillId="11" borderId="3" xfId="0" applyNumberFormat="1" applyFont="1" applyFill="1" applyBorder="1" applyAlignment="1" applyProtection="1">
      <alignment horizontal="center" vertical="center" wrapText="1"/>
      <protection locked="0"/>
    </xf>
    <xf numFmtId="49" fontId="3" fillId="11" borderId="4" xfId="0" applyNumberFormat="1" applyFont="1" applyFill="1" applyBorder="1" applyAlignment="1" applyProtection="1">
      <alignment horizontal="center" vertical="center" wrapText="1"/>
      <protection locked="0"/>
    </xf>
    <xf numFmtId="49" fontId="3" fillId="11" borderId="5" xfId="0" applyNumberFormat="1" applyFont="1" applyFill="1" applyBorder="1" applyAlignment="1" applyProtection="1">
      <alignment horizontal="center" vertical="center" wrapText="1"/>
      <protection locked="0"/>
    </xf>
    <xf numFmtId="0" fontId="74" fillId="11" borderId="0" xfId="0" applyFont="1" applyFill="1" applyAlignment="1" applyProtection="1">
      <alignment horizontal="left"/>
    </xf>
    <xf numFmtId="0" fontId="75" fillId="11" borderId="34" xfId="4" applyFont="1" applyFill="1" applyBorder="1" applyAlignment="1">
      <alignment horizontal="left"/>
    </xf>
    <xf numFmtId="0" fontId="75" fillId="11" borderId="31" xfId="4" applyFont="1" applyFill="1" applyBorder="1" applyAlignment="1">
      <alignment horizontal="left"/>
    </xf>
    <xf numFmtId="0" fontId="37" fillId="11" borderId="0" xfId="0" applyFont="1" applyFill="1" applyAlignment="1" applyProtection="1">
      <alignment horizontal="left"/>
    </xf>
    <xf numFmtId="0" fontId="37" fillId="11" borderId="0" xfId="0" applyFont="1" applyFill="1" applyAlignment="1" applyProtection="1">
      <alignment horizontal="right"/>
    </xf>
    <xf numFmtId="0" fontId="76" fillId="11" borderId="0" xfId="4" applyFont="1" applyFill="1" applyAlignment="1" applyProtection="1">
      <alignment horizontal="left"/>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18" xfId="0" applyFont="1" applyBorder="1" applyAlignment="1">
      <alignment horizontal="center" wrapText="1"/>
    </xf>
    <xf numFmtId="0" fontId="1" fillId="0" borderId="0" xfId="0" applyFont="1" applyBorder="1" applyAlignment="1">
      <alignment horizontal="center" wrapText="1"/>
    </xf>
    <xf numFmtId="0" fontId="1" fillId="0" borderId="19" xfId="0" applyFont="1" applyBorder="1" applyAlignment="1">
      <alignment horizontal="center" wrapText="1"/>
    </xf>
    <xf numFmtId="0" fontId="1" fillId="0" borderId="20" xfId="0" applyFont="1" applyBorder="1" applyAlignment="1">
      <alignment horizontal="center" wrapText="1"/>
    </xf>
    <xf numFmtId="0" fontId="1" fillId="0" borderId="6" xfId="0" applyFont="1" applyBorder="1" applyAlignment="1">
      <alignment horizontal="center" wrapText="1"/>
    </xf>
    <xf numFmtId="0" fontId="1" fillId="0" borderId="21" xfId="0" applyFont="1" applyBorder="1" applyAlignment="1">
      <alignment horizontal="center" wrapText="1"/>
    </xf>
    <xf numFmtId="165" fontId="34" fillId="0" borderId="55" xfId="0" applyNumberFormat="1" applyFont="1" applyBorder="1" applyAlignment="1">
      <alignment horizontal="left" vertical="center"/>
    </xf>
    <xf numFmtId="0" fontId="34" fillId="0" borderId="56" xfId="0" applyFont="1" applyBorder="1" applyAlignment="1">
      <alignment horizontal="left" vertical="center"/>
    </xf>
    <xf numFmtId="0" fontId="34" fillId="0" borderId="57" xfId="0" applyFont="1" applyBorder="1" applyAlignment="1">
      <alignment horizontal="left" vertical="center"/>
    </xf>
    <xf numFmtId="0" fontId="69" fillId="0" borderId="0" xfId="0" applyFont="1" applyAlignment="1">
      <alignment horizontal="center"/>
    </xf>
    <xf numFmtId="0" fontId="34" fillId="0" borderId="58" xfId="0" applyNumberFormat="1" applyFont="1" applyFill="1" applyBorder="1" applyAlignment="1">
      <alignment horizontal="left" vertical="top" wrapText="1"/>
    </xf>
    <xf numFmtId="0" fontId="34" fillId="0" borderId="59" xfId="0" applyNumberFormat="1" applyFont="1" applyFill="1" applyBorder="1" applyAlignment="1">
      <alignment horizontal="left" vertical="top" wrapText="1"/>
    </xf>
    <xf numFmtId="0" fontId="34" fillId="0" borderId="60" xfId="0" applyNumberFormat="1" applyFont="1" applyFill="1" applyBorder="1" applyAlignment="1">
      <alignment horizontal="left" vertical="top" wrapText="1"/>
    </xf>
    <xf numFmtId="0" fontId="34" fillId="0" borderId="61" xfId="0" applyNumberFormat="1" applyFont="1" applyFill="1" applyBorder="1" applyAlignment="1">
      <alignment horizontal="left" vertical="top" wrapText="1"/>
    </xf>
    <xf numFmtId="0" fontId="34" fillId="0" borderId="0" xfId="0" applyNumberFormat="1" applyFont="1" applyFill="1" applyBorder="1" applyAlignment="1">
      <alignment horizontal="left" vertical="top" wrapText="1"/>
    </xf>
    <xf numFmtId="0" fontId="34" fillId="0" borderId="62" xfId="0" applyNumberFormat="1" applyFont="1" applyFill="1" applyBorder="1" applyAlignment="1">
      <alignment horizontal="left" vertical="top" wrapText="1"/>
    </xf>
    <xf numFmtId="0" fontId="34" fillId="0" borderId="64" xfId="0" applyNumberFormat="1" applyFont="1" applyFill="1" applyBorder="1" applyAlignment="1">
      <alignment horizontal="left" vertical="top" wrapText="1"/>
    </xf>
    <xf numFmtId="0" fontId="34" fillId="0" borderId="65" xfId="0" applyNumberFormat="1" applyFont="1" applyFill="1" applyBorder="1" applyAlignment="1">
      <alignment horizontal="left" vertical="top" wrapText="1"/>
    </xf>
    <xf numFmtId="0" fontId="34" fillId="0" borderId="66" xfId="0" applyNumberFormat="1" applyFont="1" applyFill="1" applyBorder="1" applyAlignment="1">
      <alignment horizontal="left" vertical="top" wrapText="1"/>
    </xf>
    <xf numFmtId="0" fontId="13" fillId="0" borderId="0" xfId="0" applyFont="1" applyFill="1" applyBorder="1" applyAlignment="1">
      <alignment horizontal="center" vertical="top"/>
    </xf>
    <xf numFmtId="0" fontId="75" fillId="0" borderId="59" xfId="4" applyFont="1" applyFill="1" applyBorder="1" applyAlignment="1" applyProtection="1">
      <alignment horizontal="center" wrapText="1"/>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0" fillId="0" borderId="30" xfId="0" applyBorder="1" applyAlignment="1">
      <alignment horizontal="center"/>
    </xf>
    <xf numFmtId="0" fontId="0" fillId="0" borderId="34"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0" borderId="0" xfId="0" applyBorder="1" applyAlignment="1">
      <alignment horizontal="center"/>
    </xf>
    <xf numFmtId="0" fontId="0" fillId="0" borderId="32"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9" fillId="0" borderId="50" xfId="0" applyFont="1" applyBorder="1" applyAlignment="1" applyProtection="1">
      <alignment horizontal="center"/>
    </xf>
    <xf numFmtId="0" fontId="9" fillId="0" borderId="51" xfId="0" applyFont="1" applyBorder="1" applyAlignment="1" applyProtection="1">
      <alignment horizontal="center"/>
    </xf>
    <xf numFmtId="0" fontId="10" fillId="0" borderId="30" xfId="0" applyFont="1" applyBorder="1" applyAlignment="1" applyProtection="1">
      <alignment horizontal="left" vertical="top" wrapText="1"/>
    </xf>
    <xf numFmtId="0" fontId="10" fillId="0" borderId="34" xfId="0" applyFont="1" applyBorder="1" applyAlignment="1" applyProtection="1">
      <alignment horizontal="left" vertical="top" wrapText="1"/>
    </xf>
    <xf numFmtId="0" fontId="10" fillId="0" borderId="31" xfId="0" applyFont="1" applyBorder="1" applyAlignment="1" applyProtection="1">
      <alignment horizontal="left" vertical="top" wrapText="1"/>
    </xf>
    <xf numFmtId="0" fontId="10" fillId="0" borderId="33"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32" xfId="0" applyFont="1" applyBorder="1" applyAlignment="1" applyProtection="1">
      <alignment horizontal="left" vertical="top" wrapText="1"/>
    </xf>
    <xf numFmtId="0" fontId="10" fillId="0" borderId="46" xfId="0" applyFont="1" applyBorder="1" applyAlignment="1" applyProtection="1">
      <alignment horizontal="left" vertical="top" wrapText="1"/>
    </xf>
    <xf numFmtId="0" fontId="10" fillId="0" borderId="47" xfId="0" applyFont="1" applyBorder="1" applyAlignment="1" applyProtection="1">
      <alignment horizontal="left" vertical="top" wrapText="1"/>
    </xf>
    <xf numFmtId="0" fontId="10" fillId="0" borderId="48" xfId="0" applyFont="1" applyBorder="1" applyAlignment="1" applyProtection="1">
      <alignment horizontal="left" vertical="top" wrapText="1"/>
    </xf>
    <xf numFmtId="0" fontId="0" fillId="0" borderId="30" xfId="0" applyBorder="1" applyAlignment="1">
      <alignment horizontal="left" vertical="top" wrapText="1"/>
    </xf>
    <xf numFmtId="0" fontId="0" fillId="0" borderId="34" xfId="0" applyBorder="1" applyAlignment="1">
      <alignment horizontal="left" vertical="top" wrapText="1"/>
    </xf>
    <xf numFmtId="0" fontId="0" fillId="0" borderId="31" xfId="0" applyBorder="1" applyAlignment="1">
      <alignment horizontal="left" vertical="top" wrapText="1"/>
    </xf>
    <xf numFmtId="0" fontId="0" fillId="0" borderId="33" xfId="0" applyBorder="1" applyAlignment="1">
      <alignment horizontal="left" vertical="top" wrapText="1"/>
    </xf>
    <xf numFmtId="0" fontId="0" fillId="0" borderId="0" xfId="0" applyBorder="1" applyAlignment="1">
      <alignment horizontal="left" vertical="top" wrapText="1"/>
    </xf>
    <xf numFmtId="0" fontId="0" fillId="0" borderId="32"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31" fillId="0" borderId="0" xfId="0" applyFont="1" applyAlignment="1">
      <alignment horizontal="right"/>
    </xf>
    <xf numFmtId="0" fontId="31" fillId="0" borderId="0" xfId="0" applyFont="1" applyAlignment="1">
      <alignment horizontal="left"/>
    </xf>
    <xf numFmtId="0" fontId="57" fillId="0" borderId="1" xfId="0" applyNumberFormat="1" applyFont="1" applyBorder="1" applyAlignment="1">
      <alignment horizontal="center"/>
    </xf>
    <xf numFmtId="0" fontId="0" fillId="0" borderId="1" xfId="0" applyNumberFormat="1" applyBorder="1" applyAlignment="1">
      <alignment horizontal="center"/>
    </xf>
    <xf numFmtId="0" fontId="19" fillId="0" borderId="1" xfId="4" applyNumberFormat="1" applyBorder="1" applyAlignment="1">
      <alignment horizontal="center"/>
    </xf>
    <xf numFmtId="0" fontId="34" fillId="0" borderId="0" xfId="0" applyNumberFormat="1" applyFont="1" applyBorder="1" applyAlignment="1">
      <alignment horizontal="center"/>
    </xf>
    <xf numFmtId="0" fontId="7" fillId="0" borderId="0" xfId="0" applyFont="1" applyAlignment="1">
      <alignment horizontal="right"/>
    </xf>
    <xf numFmtId="0" fontId="57" fillId="0" borderId="0" xfId="0" applyFont="1" applyAlignment="1">
      <alignment horizontal="left"/>
    </xf>
    <xf numFmtId="0" fontId="9" fillId="11" borderId="0" xfId="0" quotePrefix="1" applyFont="1" applyFill="1" applyAlignment="1">
      <alignment horizontal="center"/>
    </xf>
    <xf numFmtId="0" fontId="9" fillId="11" borderId="0" xfId="0" applyFont="1" applyFill="1" applyAlignment="1">
      <alignment horizontal="center"/>
    </xf>
    <xf numFmtId="0" fontId="9" fillId="11" borderId="19" xfId="0" applyFont="1" applyFill="1" applyBorder="1" applyAlignment="1">
      <alignment horizontal="center"/>
    </xf>
    <xf numFmtId="0" fontId="64" fillId="14" borderId="0" xfId="4" applyFont="1" applyFill="1" applyAlignment="1">
      <alignment horizontal="center"/>
    </xf>
    <xf numFmtId="0" fontId="34" fillId="0" borderId="55" xfId="0" applyFont="1" applyBorder="1" applyAlignment="1">
      <alignment horizontal="left" vertical="center"/>
    </xf>
    <xf numFmtId="0" fontId="9" fillId="0" borderId="55" xfId="0" applyNumberFormat="1" applyFont="1" applyBorder="1" applyAlignment="1">
      <alignment horizontal="left" vertical="center"/>
    </xf>
    <xf numFmtId="0" fontId="9" fillId="0" borderId="56" xfId="0" applyNumberFormat="1" applyFont="1" applyBorder="1" applyAlignment="1">
      <alignment horizontal="left" vertical="center"/>
    </xf>
    <xf numFmtId="0" fontId="9" fillId="0" borderId="57" xfId="0" applyNumberFormat="1" applyFont="1" applyBorder="1" applyAlignment="1">
      <alignment horizontal="left" vertical="center"/>
    </xf>
    <xf numFmtId="0" fontId="34" fillId="0" borderId="22" xfId="0" applyFont="1" applyBorder="1" applyAlignment="1">
      <alignment horizontal="center" vertical="top" wrapText="1"/>
    </xf>
    <xf numFmtId="0" fontId="34" fillId="0" borderId="23" xfId="0" applyFont="1" applyBorder="1" applyAlignment="1">
      <alignment horizontal="center" vertical="top" wrapText="1"/>
    </xf>
    <xf numFmtId="0" fontId="34" fillId="0" borderId="24" xfId="0" applyFont="1" applyBorder="1" applyAlignment="1">
      <alignment horizontal="center" vertical="top" wrapText="1"/>
    </xf>
    <xf numFmtId="0" fontId="34" fillId="0" borderId="25" xfId="0" applyFont="1" applyBorder="1" applyAlignment="1">
      <alignment horizontal="center" vertical="top" wrapText="1"/>
    </xf>
    <xf numFmtId="0" fontId="34" fillId="0" borderId="0" xfId="0" applyFont="1" applyBorder="1" applyAlignment="1">
      <alignment horizontal="center" vertical="top" wrapText="1"/>
    </xf>
    <xf numFmtId="0" fontId="34" fillId="0" borderId="26" xfId="0" applyFont="1" applyBorder="1" applyAlignment="1">
      <alignment horizontal="center" vertical="top" wrapText="1"/>
    </xf>
    <xf numFmtId="0" fontId="34" fillId="0" borderId="27" xfId="0" applyFont="1" applyBorder="1" applyAlignment="1">
      <alignment horizontal="center" vertical="top" wrapText="1"/>
    </xf>
    <xf numFmtId="0" fontId="34" fillId="0" borderId="28" xfId="0" applyFont="1" applyBorder="1" applyAlignment="1">
      <alignment horizontal="center" vertical="top" wrapText="1"/>
    </xf>
    <xf numFmtId="0" fontId="34" fillId="0" borderId="29" xfId="0" applyFont="1" applyBorder="1" applyAlignment="1">
      <alignment horizontal="center" vertical="top" wrapText="1"/>
    </xf>
    <xf numFmtId="0" fontId="66" fillId="0" borderId="58" xfId="0" applyFont="1" applyBorder="1" applyAlignment="1">
      <alignment horizontal="center" vertical="center" wrapText="1"/>
    </xf>
    <xf numFmtId="0" fontId="66" fillId="0" borderId="59" xfId="0" applyFont="1" applyBorder="1" applyAlignment="1">
      <alignment horizontal="center" vertical="center" wrapText="1"/>
    </xf>
    <xf numFmtId="0" fontId="66" fillId="0" borderId="60" xfId="0" applyFont="1" applyBorder="1" applyAlignment="1">
      <alignment horizontal="center" vertical="center" wrapText="1"/>
    </xf>
    <xf numFmtId="0" fontId="66" fillId="0" borderId="61" xfId="0" applyFont="1" applyBorder="1" applyAlignment="1">
      <alignment horizontal="center" vertical="center" wrapText="1"/>
    </xf>
    <xf numFmtId="0" fontId="66" fillId="0" borderId="0" xfId="0" applyFont="1" applyBorder="1" applyAlignment="1">
      <alignment horizontal="center" vertical="center" wrapText="1"/>
    </xf>
    <xf numFmtId="0" fontId="66" fillId="0" borderId="62" xfId="0" applyFont="1" applyBorder="1" applyAlignment="1">
      <alignment horizontal="center" vertical="center" wrapText="1"/>
    </xf>
    <xf numFmtId="0" fontId="66" fillId="0" borderId="64" xfId="0" applyFont="1" applyBorder="1" applyAlignment="1">
      <alignment horizontal="center" vertical="center" wrapText="1"/>
    </xf>
    <xf numFmtId="0" fontId="66" fillId="0" borderId="65" xfId="0" applyFont="1" applyBorder="1" applyAlignment="1">
      <alignment horizontal="center" vertical="center" wrapText="1"/>
    </xf>
    <xf numFmtId="0" fontId="66" fillId="0" borderId="66" xfId="0" applyFont="1" applyBorder="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165" fontId="34" fillId="0" borderId="58" xfId="0" applyNumberFormat="1" applyFont="1" applyBorder="1" applyAlignment="1" applyProtection="1">
      <alignment horizontal="left" vertical="top" wrapText="1"/>
      <protection locked="0"/>
    </xf>
    <xf numFmtId="165" fontId="34" fillId="0" borderId="59" xfId="0" applyNumberFormat="1" applyFont="1" applyBorder="1" applyAlignment="1" applyProtection="1">
      <alignment horizontal="left" vertical="top" wrapText="1"/>
      <protection locked="0"/>
    </xf>
    <xf numFmtId="165" fontId="34" fillId="0" borderId="60" xfId="0" applyNumberFormat="1" applyFont="1" applyBorder="1" applyAlignment="1" applyProtection="1">
      <alignment horizontal="left" vertical="top" wrapText="1"/>
      <protection locked="0"/>
    </xf>
    <xf numFmtId="165" fontId="34" fillId="0" borderId="61" xfId="0" applyNumberFormat="1" applyFont="1" applyBorder="1" applyAlignment="1" applyProtection="1">
      <alignment horizontal="left" vertical="top" wrapText="1"/>
      <protection locked="0"/>
    </xf>
    <xf numFmtId="165" fontId="34" fillId="0" borderId="0" xfId="0" applyNumberFormat="1" applyFont="1" applyBorder="1" applyAlignment="1" applyProtection="1">
      <alignment horizontal="left" vertical="top" wrapText="1"/>
      <protection locked="0"/>
    </xf>
    <xf numFmtId="165" fontId="34" fillId="0" borderId="62" xfId="0" applyNumberFormat="1" applyFont="1" applyBorder="1" applyAlignment="1" applyProtection="1">
      <alignment horizontal="left" vertical="top" wrapText="1"/>
      <protection locked="0"/>
    </xf>
    <xf numFmtId="165" fontId="34" fillId="0" borderId="64" xfId="0" applyNumberFormat="1" applyFont="1" applyBorder="1" applyAlignment="1" applyProtection="1">
      <alignment horizontal="left" vertical="top" wrapText="1"/>
      <protection locked="0"/>
    </xf>
    <xf numFmtId="165" fontId="34" fillId="0" borderId="65" xfId="0" applyNumberFormat="1" applyFont="1" applyBorder="1" applyAlignment="1" applyProtection="1">
      <alignment horizontal="left" vertical="top" wrapText="1"/>
      <protection locked="0"/>
    </xf>
    <xf numFmtId="165" fontId="34" fillId="0" borderId="66" xfId="0" applyNumberFormat="1" applyFont="1" applyBorder="1" applyAlignment="1" applyProtection="1">
      <alignment horizontal="left" vertical="top" wrapText="1"/>
      <protection locked="0"/>
    </xf>
  </cellXfs>
  <cellStyles count="5">
    <cellStyle name="Hyperlink" xfId="4" builtinId="8"/>
    <cellStyle name="Normal" xfId="0" builtinId="0"/>
    <cellStyle name="Normal 12" xfId="2" xr:uid="{00000000-0005-0000-0000-000002000000}"/>
    <cellStyle name="Normal 2" xfId="1" xr:uid="{00000000-0005-0000-0000-000003000000}"/>
    <cellStyle name="Normal 2 2 2" xfId="3" xr:uid="{00000000-0005-0000-0000-000004000000}"/>
  </cellStyles>
  <dxfs count="50">
    <dxf>
      <font>
        <color theme="0" tint="-0.499984740745262"/>
      </font>
      <fill>
        <patternFill>
          <bgColor theme="0" tint="-0.14996795556505021"/>
        </patternFill>
      </fill>
    </dxf>
    <dxf>
      <font>
        <color rgb="FF7030A0"/>
      </font>
    </dxf>
    <dxf>
      <font>
        <color theme="0" tint="-0.499984740745262"/>
      </font>
      <fill>
        <patternFill>
          <bgColor theme="0" tint="-0.14996795556505021"/>
        </patternFill>
      </fill>
    </dxf>
    <dxf>
      <font>
        <color rgb="FF7030A0"/>
      </font>
    </dxf>
    <dxf>
      <font>
        <color theme="0" tint="-0.499984740745262"/>
      </font>
      <fill>
        <patternFill>
          <bgColor theme="0" tint="-0.24994659260841701"/>
        </patternFill>
      </fill>
    </dxf>
    <dxf>
      <fill>
        <patternFill>
          <bgColor rgb="FF92D050"/>
        </patternFill>
      </fill>
    </dxf>
    <dxf>
      <fill>
        <patternFill>
          <bgColor rgb="FF92D05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FF0000"/>
      </font>
    </dxf>
    <dxf>
      <fill>
        <patternFill>
          <bgColor rgb="FF92D050"/>
        </patternFill>
      </fill>
    </dxf>
    <dxf>
      <fill>
        <patternFill>
          <bgColor rgb="FF92D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92D050"/>
        </patternFill>
      </fill>
    </dxf>
    <dxf>
      <font>
        <color rgb="FF7030A0"/>
      </font>
    </dxf>
    <dxf>
      <font>
        <color rgb="FFFF0000"/>
      </font>
    </dxf>
    <dxf>
      <font>
        <color rgb="FF7030A0"/>
      </font>
    </dxf>
    <dxf>
      <font>
        <color rgb="FFFF0000"/>
      </font>
    </dxf>
    <dxf>
      <fill>
        <patternFill>
          <bgColor rgb="FF92D050"/>
        </patternFill>
      </fill>
    </dxf>
    <dxf>
      <font>
        <color rgb="FF7030A0"/>
      </font>
    </dxf>
    <dxf>
      <font>
        <color rgb="FFFF0000"/>
      </font>
    </dxf>
    <dxf>
      <font>
        <color rgb="FFFF0000"/>
      </font>
    </dxf>
    <dxf>
      <fill>
        <patternFill>
          <bgColor theme="0" tint="-0.34998626667073579"/>
        </patternFill>
      </fill>
    </dxf>
    <dxf>
      <font>
        <b/>
        <i val="0"/>
        <color rgb="FFFF0000"/>
      </font>
    </dxf>
    <dxf>
      <fill>
        <patternFill>
          <bgColor rgb="FF92D050"/>
        </patternFill>
      </fill>
    </dxf>
    <dxf>
      <fill>
        <patternFill>
          <bgColor theme="0"/>
        </patternFill>
      </fill>
    </dxf>
    <dxf>
      <fill>
        <patternFill>
          <bgColor theme="0"/>
        </patternFill>
      </fill>
    </dxf>
    <dxf>
      <fill>
        <patternFill>
          <bgColor theme="0" tint="-0.24994659260841701"/>
        </patternFill>
      </fill>
    </dxf>
    <dxf>
      <font>
        <b/>
        <i val="0"/>
        <color rgb="FF7030A0"/>
      </font>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fill>
        <patternFill>
          <bgColor rgb="FFFFFF00"/>
        </patternFill>
      </fill>
    </dxf>
    <dxf>
      <font>
        <color rgb="FF7030A0"/>
      </font>
    </dxf>
    <dxf>
      <font>
        <color rgb="FFFF0000"/>
      </font>
    </dxf>
    <dxf>
      <font>
        <color rgb="FFFF0000"/>
      </font>
    </dxf>
    <dxf>
      <font>
        <color rgb="FFFF0000"/>
      </font>
    </dxf>
    <dxf>
      <font>
        <color rgb="FFFF0000"/>
      </font>
    </dxf>
    <dxf>
      <font>
        <color rgb="FF7030A0"/>
      </font>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fmlaLink="CHECKING!$B$6" lockText="1" noThreeD="1"/>
</file>

<file path=xl/ctrlProps/ctrlProp10.xml><?xml version="1.0" encoding="utf-8"?>
<formControlPr xmlns="http://schemas.microsoft.com/office/spreadsheetml/2009/9/main" objectType="CheckBox" fmlaLink="CHECKING!$B$21" lockText="1" noThreeD="1"/>
</file>

<file path=xl/ctrlProps/ctrlProp11.xml><?xml version="1.0" encoding="utf-8"?>
<formControlPr xmlns="http://schemas.microsoft.com/office/spreadsheetml/2009/9/main" objectType="CheckBox" fmlaLink="CHECKING!$B$22" lockText="1" noThreeD="1"/>
</file>

<file path=xl/ctrlProps/ctrlProp12.xml><?xml version="1.0" encoding="utf-8"?>
<formControlPr xmlns="http://schemas.microsoft.com/office/spreadsheetml/2009/9/main" objectType="CheckBox" fmlaLink="CHECKING!$B$23" lockText="1" noThreeD="1"/>
</file>

<file path=xl/ctrlProps/ctrlProp13.xml><?xml version="1.0" encoding="utf-8"?>
<formControlPr xmlns="http://schemas.microsoft.com/office/spreadsheetml/2009/9/main" objectType="CheckBox" fmlaLink="CHECKING!$B$24" lockText="1" noThreeD="1"/>
</file>

<file path=xl/ctrlProps/ctrlProp14.xml><?xml version="1.0" encoding="utf-8"?>
<formControlPr xmlns="http://schemas.microsoft.com/office/spreadsheetml/2009/9/main" objectType="CheckBox" fmlaLink="CHECKING!$B$25" lockText="1" noThreeD="1"/>
</file>

<file path=xl/ctrlProps/ctrlProp15.xml><?xml version="1.0" encoding="utf-8"?>
<formControlPr xmlns="http://schemas.microsoft.com/office/spreadsheetml/2009/9/main" objectType="CheckBox" fmlaLink="CHECKING!$B$26" lockText="1" noThreeD="1"/>
</file>

<file path=xl/ctrlProps/ctrlProp16.xml><?xml version="1.0" encoding="utf-8"?>
<formControlPr xmlns="http://schemas.microsoft.com/office/spreadsheetml/2009/9/main" objectType="CheckBox" fmlaLink="CHECKING!$B$27" lockText="1" noThreeD="1"/>
</file>

<file path=xl/ctrlProps/ctrlProp17.xml><?xml version="1.0" encoding="utf-8"?>
<formControlPr xmlns="http://schemas.microsoft.com/office/spreadsheetml/2009/9/main" objectType="CheckBox" fmlaLink="CHECKING!$B$28" lockText="1" noThreeD="1"/>
</file>

<file path=xl/ctrlProps/ctrlProp18.xml><?xml version="1.0" encoding="utf-8"?>
<formControlPr xmlns="http://schemas.microsoft.com/office/spreadsheetml/2009/9/main" objectType="CheckBox" fmlaLink="CHECKING!$B$29" lockText="1" noThreeD="1"/>
</file>

<file path=xl/ctrlProps/ctrlProp19.xml><?xml version="1.0" encoding="utf-8"?>
<formControlPr xmlns="http://schemas.microsoft.com/office/spreadsheetml/2009/9/main" objectType="CheckBox" fmlaLink="CHECKING!$B$30" lockText="1" noThreeD="1"/>
</file>

<file path=xl/ctrlProps/ctrlProp2.xml><?xml version="1.0" encoding="utf-8"?>
<formControlPr xmlns="http://schemas.microsoft.com/office/spreadsheetml/2009/9/main" objectType="CheckBox" fmlaLink="CHECKING!$B$7" lockText="1" noThreeD="1"/>
</file>

<file path=xl/ctrlProps/ctrlProp20.xml><?xml version="1.0" encoding="utf-8"?>
<formControlPr xmlns="http://schemas.microsoft.com/office/spreadsheetml/2009/9/main" objectType="CheckBox" fmlaLink="CHECKING!$B$31" lockText="1" noThreeD="1"/>
</file>

<file path=xl/ctrlProps/ctrlProp21.xml><?xml version="1.0" encoding="utf-8"?>
<formControlPr xmlns="http://schemas.microsoft.com/office/spreadsheetml/2009/9/main" objectType="CheckBox" fmlaLink="CHECKING!$B$32" lockText="1" noThreeD="1"/>
</file>

<file path=xl/ctrlProps/ctrlProp22.xml><?xml version="1.0" encoding="utf-8"?>
<formControlPr xmlns="http://schemas.microsoft.com/office/spreadsheetml/2009/9/main" objectType="CheckBox" fmlaLink="CHECKING!$B$33" lockText="1" noThreeD="1"/>
</file>

<file path=xl/ctrlProps/ctrlProp23.xml><?xml version="1.0" encoding="utf-8"?>
<formControlPr xmlns="http://schemas.microsoft.com/office/spreadsheetml/2009/9/main" objectType="CheckBox" fmlaLink="CHECKING!$B$34" lockText="1" noThreeD="1"/>
</file>

<file path=xl/ctrlProps/ctrlProp24.xml><?xml version="1.0" encoding="utf-8"?>
<formControlPr xmlns="http://schemas.microsoft.com/office/spreadsheetml/2009/9/main" objectType="CheckBox" fmlaLink="CHECKING!$B$35" lockText="1" noThreeD="1"/>
</file>

<file path=xl/ctrlProps/ctrlProp25.xml><?xml version="1.0" encoding="utf-8"?>
<formControlPr xmlns="http://schemas.microsoft.com/office/spreadsheetml/2009/9/main" objectType="CheckBox" fmlaLink="CHECKING!$B$41" lockText="1" noThreeD="1"/>
</file>

<file path=xl/ctrlProps/ctrlProp26.xml><?xml version="1.0" encoding="utf-8"?>
<formControlPr xmlns="http://schemas.microsoft.com/office/spreadsheetml/2009/9/main" objectType="CheckBox" fmlaLink="CHECKING!$B$50" lockText="1" noThreeD="1"/>
</file>

<file path=xl/ctrlProps/ctrlProp27.xml><?xml version="1.0" encoding="utf-8"?>
<formControlPr xmlns="http://schemas.microsoft.com/office/spreadsheetml/2009/9/main" objectType="CheckBox" fmlaLink="CHECKING!$B$78" lockText="1" noThreeD="1"/>
</file>

<file path=xl/ctrlProps/ctrlProp28.xml><?xml version="1.0" encoding="utf-8"?>
<formControlPr xmlns="http://schemas.microsoft.com/office/spreadsheetml/2009/9/main" objectType="CheckBox" fmlaLink="CHECKING!$B$79" lockText="1" noThreeD="1"/>
</file>

<file path=xl/ctrlProps/ctrlProp29.xml><?xml version="1.0" encoding="utf-8"?>
<formControlPr xmlns="http://schemas.microsoft.com/office/spreadsheetml/2009/9/main" objectType="CheckBox" fmlaLink="CHECKING!$B$82" lockText="1" noThreeD="1"/>
</file>

<file path=xl/ctrlProps/ctrlProp3.xml><?xml version="1.0" encoding="utf-8"?>
<formControlPr xmlns="http://schemas.microsoft.com/office/spreadsheetml/2009/9/main" objectType="CheckBox" fmlaLink="CHECKING!$B$5" lockText="1" noThreeD="1"/>
</file>

<file path=xl/ctrlProps/ctrlProp30.xml><?xml version="1.0" encoding="utf-8"?>
<formControlPr xmlns="http://schemas.microsoft.com/office/spreadsheetml/2009/9/main" objectType="CheckBox" fmlaLink="CHECKING!$D$82" lockText="1" noThreeD="1"/>
</file>

<file path=xl/ctrlProps/ctrlProp31.xml><?xml version="1.0" encoding="utf-8"?>
<formControlPr xmlns="http://schemas.microsoft.com/office/spreadsheetml/2009/9/main" objectType="CheckBox" fmlaLink="CHECKING!$B$84" lockText="1" noThreeD="1"/>
</file>

<file path=xl/ctrlProps/ctrlProp32.xml><?xml version="1.0" encoding="utf-8"?>
<formControlPr xmlns="http://schemas.microsoft.com/office/spreadsheetml/2009/9/main" objectType="CheckBox" fmlaLink="CHECKING!$B$88" lockText="1" noThreeD="1"/>
</file>

<file path=xl/ctrlProps/ctrlProp33.xml><?xml version="1.0" encoding="utf-8"?>
<formControlPr xmlns="http://schemas.microsoft.com/office/spreadsheetml/2009/9/main" objectType="CheckBox" fmlaLink="CHECKING!$B$89" lockText="1" noThreeD="1"/>
</file>

<file path=xl/ctrlProps/ctrlProp34.xml><?xml version="1.0" encoding="utf-8"?>
<formControlPr xmlns="http://schemas.microsoft.com/office/spreadsheetml/2009/9/main" objectType="CheckBox" fmlaLink="CHECKING!$B$91" lockText="1" noThreeD="1"/>
</file>

<file path=xl/ctrlProps/ctrlProp35.xml><?xml version="1.0" encoding="utf-8"?>
<formControlPr xmlns="http://schemas.microsoft.com/office/spreadsheetml/2009/9/main" objectType="CheckBox" fmlaLink="CHECKING!$B$97" lockText="1" noThreeD="1"/>
</file>

<file path=xl/ctrlProps/ctrlProp36.xml><?xml version="1.0" encoding="utf-8"?>
<formControlPr xmlns="http://schemas.microsoft.com/office/spreadsheetml/2009/9/main" objectType="CheckBox" fmlaLink="CHECKING!$B$103" lockText="1" noThreeD="1"/>
</file>

<file path=xl/ctrlProps/ctrlProp37.xml><?xml version="1.0" encoding="utf-8"?>
<formControlPr xmlns="http://schemas.microsoft.com/office/spreadsheetml/2009/9/main" objectType="CheckBox" fmlaLink="CHECKING!$B$109" lockText="1" noThreeD="1"/>
</file>

<file path=xl/ctrlProps/ctrlProp38.xml><?xml version="1.0" encoding="utf-8"?>
<formControlPr xmlns="http://schemas.microsoft.com/office/spreadsheetml/2009/9/main" objectType="CheckBox" fmlaLink="CHECKING!$B$122" lockText="1" noThreeD="1"/>
</file>

<file path=xl/ctrlProps/ctrlProp39.xml><?xml version="1.0" encoding="utf-8"?>
<formControlPr xmlns="http://schemas.microsoft.com/office/spreadsheetml/2009/9/main" objectType="CheckBox" fmlaLink="CHECKING!$B$124"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CHECKING!$B$134" lockText="1" noThreeD="1"/>
</file>

<file path=xl/ctrlProps/ctrlProp41.xml><?xml version="1.0" encoding="utf-8"?>
<formControlPr xmlns="http://schemas.microsoft.com/office/spreadsheetml/2009/9/main" objectType="CheckBox" fmlaLink="CHECKING!$B$135" lockText="1" noThreeD="1"/>
</file>

<file path=xl/ctrlProps/ctrlProp42.xml><?xml version="1.0" encoding="utf-8"?>
<formControlPr xmlns="http://schemas.microsoft.com/office/spreadsheetml/2009/9/main" objectType="CheckBox" fmlaLink="CHECKING!$B$136" lockText="1" noThreeD="1"/>
</file>

<file path=xl/ctrlProps/ctrlProp43.xml><?xml version="1.0" encoding="utf-8"?>
<formControlPr xmlns="http://schemas.microsoft.com/office/spreadsheetml/2009/9/main" objectType="CheckBox" fmlaLink="CHECKING!$B$138" lockText="1" noThreeD="1"/>
</file>

<file path=xl/ctrlProps/ctrlProp44.xml><?xml version="1.0" encoding="utf-8"?>
<formControlPr xmlns="http://schemas.microsoft.com/office/spreadsheetml/2009/9/main" objectType="CheckBox" fmlaLink="CHECKING!$B$149" lockText="1" noThreeD="1"/>
</file>

<file path=xl/ctrlProps/ctrlProp45.xml><?xml version="1.0" encoding="utf-8"?>
<formControlPr xmlns="http://schemas.microsoft.com/office/spreadsheetml/2009/9/main" objectType="CheckBox" fmlaLink="CHECKING!$B$150" lockText="1" noThreeD="1"/>
</file>

<file path=xl/ctrlProps/ctrlProp46.xml><?xml version="1.0" encoding="utf-8"?>
<formControlPr xmlns="http://schemas.microsoft.com/office/spreadsheetml/2009/9/main" objectType="CheckBox" fmlaLink="CHECKING!$B$151" lockText="1" noThreeD="1"/>
</file>

<file path=xl/ctrlProps/ctrlProp47.xml><?xml version="1.0" encoding="utf-8"?>
<formControlPr xmlns="http://schemas.microsoft.com/office/spreadsheetml/2009/9/main" objectType="CheckBox" fmlaLink="CHECKING!$B$156" lockText="1" noThreeD="1"/>
</file>

<file path=xl/ctrlProps/ctrlProp48.xml><?xml version="1.0" encoding="utf-8"?>
<formControlPr xmlns="http://schemas.microsoft.com/office/spreadsheetml/2009/9/main" objectType="CheckBox" fmlaLink="CHECKING!$C$156" lockText="1" noThreeD="1"/>
</file>

<file path=xl/ctrlProps/ctrlProp49.xml><?xml version="1.0" encoding="utf-8"?>
<formControlPr xmlns="http://schemas.microsoft.com/office/spreadsheetml/2009/9/main" objectType="CheckBox" fmlaLink="CHECKING!$B$157" lockText="1" noThreeD="1"/>
</file>

<file path=xl/ctrlProps/ctrlProp5.xml><?xml version="1.0" encoding="utf-8"?>
<formControlPr xmlns="http://schemas.microsoft.com/office/spreadsheetml/2009/9/main" objectType="CheckBox" checked="Checked" fmlaLink="CHECKING!$D$9" lockText="1" noThreeD="1"/>
</file>

<file path=xl/ctrlProps/ctrlProp50.xml><?xml version="1.0" encoding="utf-8"?>
<formControlPr xmlns="http://schemas.microsoft.com/office/spreadsheetml/2009/9/main" objectType="CheckBox" fmlaLink="CHECKING!$B$158" lockText="1" noThreeD="1"/>
</file>

<file path=xl/ctrlProps/ctrlProp51.xml><?xml version="1.0" encoding="utf-8"?>
<formControlPr xmlns="http://schemas.microsoft.com/office/spreadsheetml/2009/9/main" objectType="CheckBox" fmlaLink="CHECKING!$B$159" lockText="1" noThreeD="1"/>
</file>

<file path=xl/ctrlProps/ctrlProp52.xml><?xml version="1.0" encoding="utf-8"?>
<formControlPr xmlns="http://schemas.microsoft.com/office/spreadsheetml/2009/9/main" objectType="CheckBox" fmlaLink="CHECKING!$C$157" lockText="1" noThreeD="1"/>
</file>

<file path=xl/ctrlProps/ctrlProp53.xml><?xml version="1.0" encoding="utf-8"?>
<formControlPr xmlns="http://schemas.microsoft.com/office/spreadsheetml/2009/9/main" objectType="CheckBox" fmlaLink="CHECKING!$C$158" lockText="1" noThreeD="1"/>
</file>

<file path=xl/ctrlProps/ctrlProp54.xml><?xml version="1.0" encoding="utf-8"?>
<formControlPr xmlns="http://schemas.microsoft.com/office/spreadsheetml/2009/9/main" objectType="CheckBox" fmlaLink="CHECKING!$C$159" lockText="1" noThreeD="1"/>
</file>

<file path=xl/ctrlProps/ctrlProp55.xml><?xml version="1.0" encoding="utf-8"?>
<formControlPr xmlns="http://schemas.microsoft.com/office/spreadsheetml/2009/9/main" objectType="CheckBox" fmlaLink="CHECKING!$C$160" lockText="1" noThreeD="1"/>
</file>

<file path=xl/ctrlProps/ctrlProp56.xml><?xml version="1.0" encoding="utf-8"?>
<formControlPr xmlns="http://schemas.microsoft.com/office/spreadsheetml/2009/9/main" objectType="CheckBox" fmlaLink="CHECKING!$B$160" lockText="1" noThreeD="1"/>
</file>

<file path=xl/ctrlProps/ctrlProp57.xml><?xml version="1.0" encoding="utf-8"?>
<formControlPr xmlns="http://schemas.microsoft.com/office/spreadsheetml/2009/9/main" objectType="CheckBox" fmlaLink="CHECKING!$B$165" lockText="1" noThreeD="1"/>
</file>

<file path=xl/ctrlProps/ctrlProp58.xml><?xml version="1.0" encoding="utf-8"?>
<formControlPr xmlns="http://schemas.microsoft.com/office/spreadsheetml/2009/9/main" objectType="CheckBox" fmlaLink="CHECKING!$B$168" lockText="1" noThreeD="1"/>
</file>

<file path=xl/ctrlProps/ctrlProp59.xml><?xml version="1.0" encoding="utf-8"?>
<formControlPr xmlns="http://schemas.microsoft.com/office/spreadsheetml/2009/9/main" objectType="CheckBox" fmlaLink="CHECKING!$B$166" lockText="1" noThreeD="1"/>
</file>

<file path=xl/ctrlProps/ctrlProp6.xml><?xml version="1.0" encoding="utf-8"?>
<formControlPr xmlns="http://schemas.microsoft.com/office/spreadsheetml/2009/9/main" objectType="CheckBox" fmlaLink="CHECKING!$B$17" lockText="1" noThreeD="1"/>
</file>

<file path=xl/ctrlProps/ctrlProp60.xml><?xml version="1.0" encoding="utf-8"?>
<formControlPr xmlns="http://schemas.microsoft.com/office/spreadsheetml/2009/9/main" objectType="CheckBox" fmlaLink="CHECKING!$B$176" lockText="1" noThreeD="1"/>
</file>

<file path=xl/ctrlProps/ctrlProp61.xml><?xml version="1.0" encoding="utf-8"?>
<formControlPr xmlns="http://schemas.microsoft.com/office/spreadsheetml/2009/9/main" objectType="CheckBox" fmlaLink="CHECKING!$B$56" lockText="1" noThreeD="1"/>
</file>

<file path=xl/ctrlProps/ctrlProp62.xml><?xml version="1.0" encoding="utf-8"?>
<formControlPr xmlns="http://schemas.microsoft.com/office/spreadsheetml/2009/9/main" objectType="CheckBox" fmlaLink="CHECKING!$B$67" lockText="1" noThreeD="1"/>
</file>

<file path=xl/ctrlProps/ctrlProp63.xml><?xml version="1.0" encoding="utf-8"?>
<formControlPr xmlns="http://schemas.microsoft.com/office/spreadsheetml/2009/9/main" objectType="CheckBox" fmlaLink="CHECKING!$B$161" lockText="1" noThreeD="1"/>
</file>

<file path=xl/ctrlProps/ctrlProp64.xml><?xml version="1.0" encoding="utf-8"?>
<formControlPr xmlns="http://schemas.microsoft.com/office/spreadsheetml/2009/9/main" objectType="CheckBox" fmlaLink="CHECKING!$C$161" lockText="1" noThreeD="1"/>
</file>

<file path=xl/ctrlProps/ctrlProp65.xml><?xml version="1.0" encoding="utf-8"?>
<formControlPr xmlns="http://schemas.microsoft.com/office/spreadsheetml/2009/9/main" objectType="CheckBox" fmlaLink="CHECKING!$B$43" lockText="1" noThreeD="1"/>
</file>

<file path=xl/ctrlProps/ctrlProp7.xml><?xml version="1.0" encoding="utf-8"?>
<formControlPr xmlns="http://schemas.microsoft.com/office/spreadsheetml/2009/9/main" objectType="CheckBox" fmlaLink="CHECKING!$B$18" lockText="1" noThreeD="1"/>
</file>

<file path=xl/ctrlProps/ctrlProp8.xml><?xml version="1.0" encoding="utf-8"?>
<formControlPr xmlns="http://schemas.microsoft.com/office/spreadsheetml/2009/9/main" objectType="CheckBox" fmlaLink="CHECKING!$B$19" lockText="1" noThreeD="1"/>
</file>

<file path=xl/ctrlProps/ctrlProp9.xml><?xml version="1.0" encoding="utf-8"?>
<formControlPr xmlns="http://schemas.microsoft.com/office/spreadsheetml/2009/9/main" objectType="CheckBox" fmlaLink="CHECKING!$B$20"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image" Target="../media/image8.emf"/><Relationship Id="rId7" Type="http://schemas.openxmlformats.org/officeDocument/2006/relationships/image" Target="../media/image4.emf"/><Relationship Id="rId2" Type="http://schemas.openxmlformats.org/officeDocument/2006/relationships/image" Target="../media/image9.emf"/><Relationship Id="rId1" Type="http://schemas.openxmlformats.org/officeDocument/2006/relationships/image" Target="../media/image10.emf"/><Relationship Id="rId6" Type="http://schemas.openxmlformats.org/officeDocument/2006/relationships/image" Target="../media/image5.emf"/><Relationship Id="rId5" Type="http://schemas.openxmlformats.org/officeDocument/2006/relationships/image" Target="../media/image6.emf"/><Relationship Id="rId10" Type="http://schemas.openxmlformats.org/officeDocument/2006/relationships/image" Target="../media/image1.emf"/><Relationship Id="rId4" Type="http://schemas.openxmlformats.org/officeDocument/2006/relationships/image" Target="../media/image7.emf"/><Relationship Id="rId9"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28</xdr:row>
          <xdr:rowOff>19050</xdr:rowOff>
        </xdr:from>
        <xdr:to>
          <xdr:col>9</xdr:col>
          <xdr:colOff>581025</xdr:colOff>
          <xdr:row>29</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xdr:row>
          <xdr:rowOff>0</xdr:rowOff>
        </xdr:from>
        <xdr:to>
          <xdr:col>10</xdr:col>
          <xdr:colOff>66675</xdr:colOff>
          <xdr:row>31</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xdr:row>
          <xdr:rowOff>180975</xdr:rowOff>
        </xdr:from>
        <xdr:to>
          <xdr:col>12</xdr:col>
          <xdr:colOff>200025</xdr:colOff>
          <xdr:row>26</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1st Tier 5 issued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39</xdr:row>
          <xdr:rowOff>38100</xdr:rowOff>
        </xdr:from>
        <xdr:to>
          <xdr:col>8</xdr:col>
          <xdr:colOff>523875</xdr:colOff>
          <xdr:row>53</xdr:row>
          <xdr:rowOff>180975</xdr:rowOff>
        </xdr:to>
        <xdr:sp macro="" textlink="">
          <xdr:nvSpPr>
            <xdr:cNvPr id="3076" name="Group Box 4" descr="Maintenance_requirement"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40</xdr:row>
          <xdr:rowOff>38100</xdr:rowOff>
        </xdr:from>
        <xdr:to>
          <xdr:col>12</xdr:col>
          <xdr:colOff>200025</xdr:colOff>
          <xdr:row>40</xdr:row>
          <xdr:rowOff>257175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41</xdr:row>
          <xdr:rowOff>104775</xdr:rowOff>
        </xdr:from>
        <xdr:to>
          <xdr:col>8</xdr:col>
          <xdr:colOff>323850</xdr:colOff>
          <xdr:row>43</xdr:row>
          <xdr:rowOff>161925</xdr:rowOff>
        </xdr:to>
        <xdr:sp macro="" textlink="">
          <xdr:nvSpPr>
            <xdr:cNvPr id="3078" name="OptionButton2"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44</xdr:row>
          <xdr:rowOff>0</xdr:rowOff>
        </xdr:from>
        <xdr:to>
          <xdr:col>8</xdr:col>
          <xdr:colOff>266700</xdr:colOff>
          <xdr:row>46</xdr:row>
          <xdr:rowOff>9525</xdr:rowOff>
        </xdr:to>
        <xdr:sp macro="" textlink="">
          <xdr:nvSpPr>
            <xdr:cNvPr id="3079" name="OptionButton3"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48</xdr:row>
          <xdr:rowOff>171450</xdr:rowOff>
        </xdr:from>
        <xdr:to>
          <xdr:col>8</xdr:col>
          <xdr:colOff>390525</xdr:colOff>
          <xdr:row>50</xdr:row>
          <xdr:rowOff>238125</xdr:rowOff>
        </xdr:to>
        <xdr:sp macro="" textlink="">
          <xdr:nvSpPr>
            <xdr:cNvPr id="3080" name="OptionButton4"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60</xdr:row>
          <xdr:rowOff>133350</xdr:rowOff>
        </xdr:from>
        <xdr:to>
          <xdr:col>12</xdr:col>
          <xdr:colOff>114300</xdr:colOff>
          <xdr:row>61</xdr:row>
          <xdr:rowOff>161925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61</xdr:row>
          <xdr:rowOff>161925</xdr:rowOff>
        </xdr:from>
        <xdr:to>
          <xdr:col>12</xdr:col>
          <xdr:colOff>114300</xdr:colOff>
          <xdr:row>63</xdr:row>
          <xdr:rowOff>28575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Last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62</xdr:row>
          <xdr:rowOff>161925</xdr:rowOff>
        </xdr:from>
        <xdr:to>
          <xdr:col>12</xdr:col>
          <xdr:colOff>114300</xdr:colOff>
          <xdr:row>64</xdr:row>
          <xdr:rowOff>47625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First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63</xdr:row>
          <xdr:rowOff>161925</xdr:rowOff>
        </xdr:from>
        <xdr:to>
          <xdr:col>12</xdr:col>
          <xdr:colOff>114300</xdr:colOff>
          <xdr:row>65</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65</xdr:row>
          <xdr:rowOff>161925</xdr:rowOff>
        </xdr:from>
        <xdr:to>
          <xdr:col>12</xdr:col>
          <xdr:colOff>114300</xdr:colOff>
          <xdr:row>67</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Nationality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66</xdr:row>
          <xdr:rowOff>171450</xdr:rowOff>
        </xdr:from>
        <xdr:to>
          <xdr:col>12</xdr:col>
          <xdr:colOff>114300</xdr:colOff>
          <xdr:row>68</xdr:row>
          <xdr:rowOff>38100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City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67</xdr:row>
          <xdr:rowOff>171450</xdr:rowOff>
        </xdr:from>
        <xdr:to>
          <xdr:col>12</xdr:col>
          <xdr:colOff>114300</xdr:colOff>
          <xdr:row>69</xdr:row>
          <xdr:rowOff>57150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69</xdr:row>
          <xdr:rowOff>171450</xdr:rowOff>
        </xdr:from>
        <xdr:to>
          <xdr:col>12</xdr:col>
          <xdr:colOff>114300</xdr:colOff>
          <xdr:row>71</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nationalities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70</xdr:row>
          <xdr:rowOff>180975</xdr:rowOff>
        </xdr:from>
        <xdr:to>
          <xdr:col>12</xdr:col>
          <xdr:colOff>114300</xdr:colOff>
          <xdr:row>72</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71</xdr:row>
          <xdr:rowOff>180975</xdr:rowOff>
        </xdr:from>
        <xdr:to>
          <xdr:col>12</xdr:col>
          <xdr:colOff>114300</xdr:colOff>
          <xdr:row>73</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68</xdr:row>
          <xdr:rowOff>0</xdr:rowOff>
        </xdr:from>
        <xdr:to>
          <xdr:col>9</xdr:col>
          <xdr:colOff>371475</xdr:colOff>
          <xdr:row>69</xdr:row>
          <xdr:rowOff>9525</xdr:rowOff>
        </xdr:to>
        <xdr:sp macro="" textlink="">
          <xdr:nvSpPr>
            <xdr:cNvPr id="3093" name="ComboBox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65</xdr:row>
          <xdr:rowOff>180975</xdr:rowOff>
        </xdr:from>
        <xdr:to>
          <xdr:col>9</xdr:col>
          <xdr:colOff>390525</xdr:colOff>
          <xdr:row>67</xdr:row>
          <xdr:rowOff>0</xdr:rowOff>
        </xdr:to>
        <xdr:sp macro="" textlink="">
          <xdr:nvSpPr>
            <xdr:cNvPr id="3094" name="ComboBox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70</xdr:row>
          <xdr:rowOff>180975</xdr:rowOff>
        </xdr:from>
        <xdr:to>
          <xdr:col>9</xdr:col>
          <xdr:colOff>390525</xdr:colOff>
          <xdr:row>71</xdr:row>
          <xdr:rowOff>190500</xdr:rowOff>
        </xdr:to>
        <xdr:sp macro="" textlink="">
          <xdr:nvSpPr>
            <xdr:cNvPr id="3095" name="ComboBox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72</xdr:row>
          <xdr:rowOff>0</xdr:rowOff>
        </xdr:from>
        <xdr:to>
          <xdr:col>9</xdr:col>
          <xdr:colOff>381000</xdr:colOff>
          <xdr:row>73</xdr:row>
          <xdr:rowOff>9525</xdr:rowOff>
        </xdr:to>
        <xdr:sp macro="" textlink="">
          <xdr:nvSpPr>
            <xdr:cNvPr id="3096" name="ComboBox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74</xdr:row>
          <xdr:rowOff>152400</xdr:rowOff>
        </xdr:from>
        <xdr:to>
          <xdr:col>12</xdr:col>
          <xdr:colOff>95250</xdr:colOff>
          <xdr:row>75</xdr:row>
          <xdr:rowOff>180975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Date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75</xdr:row>
          <xdr:rowOff>161925</xdr:rowOff>
        </xdr:from>
        <xdr:to>
          <xdr:col>11</xdr:col>
          <xdr:colOff>381000</xdr:colOff>
          <xdr:row>76</xdr:row>
          <xdr:rowOff>180975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Gender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77</xdr:row>
          <xdr:rowOff>152400</xdr:rowOff>
        </xdr:from>
        <xdr:to>
          <xdr:col>11</xdr:col>
          <xdr:colOff>600075</xdr:colOff>
          <xdr:row>79</xdr:row>
          <xdr:rowOff>19050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79</xdr:row>
          <xdr:rowOff>123825</xdr:rowOff>
        </xdr:from>
        <xdr:to>
          <xdr:col>11</xdr:col>
          <xdr:colOff>542925</xdr:colOff>
          <xdr:row>80</xdr:row>
          <xdr:rowOff>152400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issue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80</xdr:row>
          <xdr:rowOff>142875</xdr:rowOff>
        </xdr:from>
        <xdr:to>
          <xdr:col>12</xdr:col>
          <xdr:colOff>0</xdr:colOff>
          <xdr:row>81</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expiry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83</xdr:row>
          <xdr:rowOff>142875</xdr:rowOff>
        </xdr:from>
        <xdr:to>
          <xdr:col>11</xdr:col>
          <xdr:colOff>552450</xdr:colOff>
          <xdr:row>84</xdr:row>
          <xdr:rowOff>171450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city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84</xdr:row>
          <xdr:rowOff>171450</xdr:rowOff>
        </xdr:from>
        <xdr:to>
          <xdr:col>12</xdr:col>
          <xdr:colOff>76200</xdr:colOff>
          <xdr:row>86</xdr:row>
          <xdr:rowOff>19050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country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9</xdr:col>
          <xdr:colOff>628650</xdr:colOff>
          <xdr:row>86</xdr:row>
          <xdr:rowOff>28575</xdr:rowOff>
        </xdr:to>
        <xdr:sp macro="" textlink="">
          <xdr:nvSpPr>
            <xdr:cNvPr id="3105" name="ComboBox5"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88</xdr:row>
          <xdr:rowOff>152400</xdr:rowOff>
        </xdr:from>
        <xdr:to>
          <xdr:col>12</xdr:col>
          <xdr:colOff>104775</xdr:colOff>
          <xdr:row>90</xdr:row>
          <xdr:rowOff>9525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residence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161925</xdr:rowOff>
        </xdr:from>
        <xdr:to>
          <xdr:col>12</xdr:col>
          <xdr:colOff>190500</xdr:colOff>
          <xdr:row>92</xdr:row>
          <xdr:rowOff>19050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UK residential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96</xdr:row>
          <xdr:rowOff>161925</xdr:rowOff>
        </xdr:from>
        <xdr:to>
          <xdr:col>12</xdr:col>
          <xdr:colOff>190500</xdr:colOff>
          <xdr:row>98</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email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180975</xdr:rowOff>
        </xdr:from>
        <xdr:to>
          <xdr:col>9</xdr:col>
          <xdr:colOff>619125</xdr:colOff>
          <xdr:row>90</xdr:row>
          <xdr:rowOff>28575</xdr:rowOff>
        </xdr:to>
        <xdr:sp macro="" textlink="">
          <xdr:nvSpPr>
            <xdr:cNvPr id="3110" name="ComboBox6"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113</xdr:row>
          <xdr:rowOff>152400</xdr:rowOff>
        </xdr:from>
        <xdr:to>
          <xdr:col>11</xdr:col>
          <xdr:colOff>228600</xdr:colOff>
          <xdr:row>114</xdr:row>
          <xdr:rowOff>171450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142</xdr:row>
          <xdr:rowOff>142875</xdr:rowOff>
        </xdr:from>
        <xdr:to>
          <xdr:col>12</xdr:col>
          <xdr:colOff>419100</xdr:colOff>
          <xdr:row>144</xdr:row>
          <xdr:rowOff>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Expiry of current visa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156</xdr:row>
          <xdr:rowOff>161925</xdr:rowOff>
        </xdr:from>
        <xdr:to>
          <xdr:col>12</xdr:col>
          <xdr:colOff>66675</xdr:colOff>
          <xdr:row>158</xdr:row>
          <xdr:rowOff>38100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end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171</xdr:row>
          <xdr:rowOff>180975</xdr:rowOff>
        </xdr:from>
        <xdr:to>
          <xdr:col>12</xdr:col>
          <xdr:colOff>47625</xdr:colOff>
          <xdr:row>173</xdr:row>
          <xdr:rowOff>38100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NHS Surcharge discussed?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172</xdr:row>
          <xdr:rowOff>57150</xdr:rowOff>
        </xdr:from>
        <xdr:to>
          <xdr:col>9</xdr:col>
          <xdr:colOff>438150</xdr:colOff>
          <xdr:row>173</xdr:row>
          <xdr:rowOff>114300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177</xdr:row>
          <xdr:rowOff>0</xdr:rowOff>
        </xdr:from>
        <xdr:to>
          <xdr:col>12</xdr:col>
          <xdr:colOff>161925</xdr:colOff>
          <xdr:row>178</xdr:row>
          <xdr:rowOff>57150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Multiple entry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182</xdr:row>
          <xdr:rowOff>95250</xdr:rowOff>
        </xdr:from>
        <xdr:to>
          <xdr:col>11</xdr:col>
          <xdr:colOff>438150</xdr:colOff>
          <xdr:row>183</xdr:row>
          <xdr:rowOff>133350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Changes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200</xdr:row>
          <xdr:rowOff>142875</xdr:rowOff>
        </xdr:from>
        <xdr:to>
          <xdr:col>11</xdr:col>
          <xdr:colOff>523875</xdr:colOff>
          <xdr:row>201</xdr:row>
          <xdr:rowOff>171450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Hours of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208</xdr:row>
          <xdr:rowOff>114300</xdr:rowOff>
        </xdr:from>
        <xdr:to>
          <xdr:col>11</xdr:col>
          <xdr:colOff>523875</xdr:colOff>
          <xdr:row>209</xdr:row>
          <xdr:rowOff>142875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215</xdr:row>
          <xdr:rowOff>114300</xdr:rowOff>
        </xdr:from>
        <xdr:to>
          <xdr:col>12</xdr:col>
          <xdr:colOff>371475</xdr:colOff>
          <xdr:row>216</xdr:row>
          <xdr:rowOff>161925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222</xdr:row>
          <xdr:rowOff>114300</xdr:rowOff>
        </xdr:from>
        <xdr:to>
          <xdr:col>12</xdr:col>
          <xdr:colOff>190500</xdr:colOff>
          <xdr:row>223</xdr:row>
          <xdr:rowOff>142875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230</xdr:row>
          <xdr:rowOff>133350</xdr:rowOff>
        </xdr:from>
        <xdr:to>
          <xdr:col>12</xdr:col>
          <xdr:colOff>361950</xdr:colOff>
          <xdr:row>231</xdr:row>
          <xdr:rowOff>104775</xdr:rowOff>
        </xdr:to>
        <xdr:sp macro="" textlink="">
          <xdr:nvSpPr>
            <xdr:cNvPr id="3126" name="Check Box 54" descr="Further add. work locations"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Further add. work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243</xdr:row>
          <xdr:rowOff>0</xdr:rowOff>
        </xdr:from>
        <xdr:to>
          <xdr:col>12</xdr:col>
          <xdr:colOff>314325</xdr:colOff>
          <xdr:row>244</xdr:row>
          <xdr:rowOff>19050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Job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246</xdr:row>
          <xdr:rowOff>171450</xdr:rowOff>
        </xdr:from>
        <xdr:to>
          <xdr:col>11</xdr:col>
          <xdr:colOff>428625</xdr:colOff>
          <xdr:row>248</xdr:row>
          <xdr:rowOff>9525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duties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266</xdr:row>
          <xdr:rowOff>180975</xdr:rowOff>
        </xdr:from>
        <xdr:to>
          <xdr:col>11</xdr:col>
          <xdr:colOff>419100</xdr:colOff>
          <xdr:row>268</xdr:row>
          <xdr:rowOff>19050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269</xdr:row>
          <xdr:rowOff>152400</xdr:rowOff>
        </xdr:from>
        <xdr:to>
          <xdr:col>12</xdr:col>
          <xdr:colOff>219075</xdr:colOff>
          <xdr:row>270</xdr:row>
          <xdr:rowOff>171450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273</xdr:row>
          <xdr:rowOff>85725</xdr:rowOff>
        </xdr:from>
        <xdr:to>
          <xdr:col>12</xdr:col>
          <xdr:colOff>152400</xdr:colOff>
          <xdr:row>275</xdr:row>
          <xdr:rowOff>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Nature of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280</xdr:row>
          <xdr:rowOff>190500</xdr:rowOff>
        </xdr:from>
        <xdr:to>
          <xdr:col>12</xdr:col>
          <xdr:colOff>171450</xdr:colOff>
          <xdr:row>282</xdr:row>
          <xdr:rowOff>19050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Funder details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309</xdr:row>
          <xdr:rowOff>19050</xdr:rowOff>
        </xdr:from>
        <xdr:to>
          <xdr:col>9</xdr:col>
          <xdr:colOff>581025</xdr:colOff>
          <xdr:row>310</xdr:row>
          <xdr:rowOff>57150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311</xdr:row>
          <xdr:rowOff>0</xdr:rowOff>
        </xdr:from>
        <xdr:to>
          <xdr:col>10</xdr:col>
          <xdr:colOff>76200</xdr:colOff>
          <xdr:row>312</xdr:row>
          <xdr:rowOff>28575</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312</xdr:row>
          <xdr:rowOff>180975</xdr:rowOff>
        </xdr:from>
        <xdr:to>
          <xdr:col>10</xdr:col>
          <xdr:colOff>76200</xdr:colOff>
          <xdr:row>314</xdr:row>
          <xdr:rowOff>66675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318</xdr:row>
          <xdr:rowOff>171450</xdr:rowOff>
        </xdr:from>
        <xdr:to>
          <xdr:col>0</xdr:col>
          <xdr:colOff>561975</xdr:colOff>
          <xdr:row>320</xdr:row>
          <xdr:rowOff>95250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318</xdr:row>
          <xdr:rowOff>152400</xdr:rowOff>
        </xdr:from>
        <xdr:to>
          <xdr:col>11</xdr:col>
          <xdr:colOff>523875</xdr:colOff>
          <xdr:row>320</xdr:row>
          <xdr:rowOff>57150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321</xdr:row>
          <xdr:rowOff>161925</xdr:rowOff>
        </xdr:from>
        <xdr:to>
          <xdr:col>0</xdr:col>
          <xdr:colOff>561975</xdr:colOff>
          <xdr:row>323</xdr:row>
          <xdr:rowOff>85725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324</xdr:row>
          <xdr:rowOff>142875</xdr:rowOff>
        </xdr:from>
        <xdr:to>
          <xdr:col>0</xdr:col>
          <xdr:colOff>571500</xdr:colOff>
          <xdr:row>326</xdr:row>
          <xdr:rowOff>76200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331</xdr:row>
          <xdr:rowOff>171450</xdr:rowOff>
        </xdr:from>
        <xdr:to>
          <xdr:col>0</xdr:col>
          <xdr:colOff>561975</xdr:colOff>
          <xdr:row>333</xdr:row>
          <xdr:rowOff>76200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321</xdr:row>
          <xdr:rowOff>161925</xdr:rowOff>
        </xdr:from>
        <xdr:to>
          <xdr:col>12</xdr:col>
          <xdr:colOff>19050</xdr:colOff>
          <xdr:row>323</xdr:row>
          <xdr:rowOff>66675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UK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325</xdr:row>
          <xdr:rowOff>47625</xdr:rowOff>
        </xdr:from>
        <xdr:to>
          <xdr:col>12</xdr:col>
          <xdr:colOff>381000</xdr:colOff>
          <xdr:row>326</xdr:row>
          <xdr:rowOff>123825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Client care &amp; conditions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331</xdr:row>
          <xdr:rowOff>161925</xdr:rowOff>
        </xdr:from>
        <xdr:to>
          <xdr:col>12</xdr:col>
          <xdr:colOff>95250</xdr:colOff>
          <xdr:row>333</xdr:row>
          <xdr:rowOff>66675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Funding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338</xdr:row>
          <xdr:rowOff>19050</xdr:rowOff>
        </xdr:from>
        <xdr:to>
          <xdr:col>11</xdr:col>
          <xdr:colOff>581025</xdr:colOff>
          <xdr:row>339</xdr:row>
          <xdr:rowOff>47625</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338</xdr:row>
          <xdr:rowOff>0</xdr:rowOff>
        </xdr:from>
        <xdr:to>
          <xdr:col>0</xdr:col>
          <xdr:colOff>600075</xdr:colOff>
          <xdr:row>339</xdr:row>
          <xdr:rowOff>28575</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349</xdr:row>
          <xdr:rowOff>123825</xdr:rowOff>
        </xdr:from>
        <xdr:to>
          <xdr:col>11</xdr:col>
          <xdr:colOff>142875</xdr:colOff>
          <xdr:row>350</xdr:row>
          <xdr:rowOff>180975</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360</xdr:row>
          <xdr:rowOff>38100</xdr:rowOff>
        </xdr:from>
        <xdr:to>
          <xdr:col>11</xdr:col>
          <xdr:colOff>371475</xdr:colOff>
          <xdr:row>361</xdr:row>
          <xdr:rowOff>66675</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Cost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353</xdr:row>
          <xdr:rowOff>180975</xdr:rowOff>
        </xdr:from>
        <xdr:to>
          <xdr:col>12</xdr:col>
          <xdr:colOff>609600</xdr:colOff>
          <xdr:row>355</xdr:row>
          <xdr:rowOff>66675</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College invoice discussed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372</xdr:row>
          <xdr:rowOff>161925</xdr:rowOff>
        </xdr:from>
        <xdr:to>
          <xdr:col>11</xdr:col>
          <xdr:colOff>390525</xdr:colOff>
          <xdr:row>374</xdr:row>
          <xdr:rowOff>9525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Authorisation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39</xdr:row>
          <xdr:rowOff>152400</xdr:rowOff>
        </xdr:from>
        <xdr:to>
          <xdr:col>8</xdr:col>
          <xdr:colOff>276225</xdr:colOff>
          <xdr:row>41</xdr:row>
          <xdr:rowOff>0</xdr:rowOff>
        </xdr:to>
        <xdr:sp macro="" textlink="">
          <xdr:nvSpPr>
            <xdr:cNvPr id="3171" name="OptionButton1"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130</xdr:row>
          <xdr:rowOff>104775</xdr:rowOff>
        </xdr:from>
        <xdr:to>
          <xdr:col>12</xdr:col>
          <xdr:colOff>276225</xdr:colOff>
          <xdr:row>132</xdr:row>
          <xdr:rowOff>142875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Confirmed whether or not ATAS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134</xdr:row>
          <xdr:rowOff>19050</xdr:rowOff>
        </xdr:from>
        <xdr:to>
          <xdr:col>12</xdr:col>
          <xdr:colOff>180975</xdr:colOff>
          <xdr:row>135</xdr:row>
          <xdr:rowOff>152400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CAH3 codes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344</xdr:row>
          <xdr:rowOff>9525</xdr:rowOff>
        </xdr:from>
        <xdr:to>
          <xdr:col>0</xdr:col>
          <xdr:colOff>571500</xdr:colOff>
          <xdr:row>345</xdr:row>
          <xdr:rowOff>38100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343</xdr:row>
          <xdr:rowOff>152400</xdr:rowOff>
        </xdr:from>
        <xdr:to>
          <xdr:col>11</xdr:col>
          <xdr:colOff>495300</xdr:colOff>
          <xdr:row>345</xdr:row>
          <xdr:rowOff>38100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ATAS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104</xdr:row>
          <xdr:rowOff>76200</xdr:rowOff>
        </xdr:from>
        <xdr:to>
          <xdr:col>12</xdr:col>
          <xdr:colOff>438150</xdr:colOff>
          <xdr:row>105</xdr:row>
          <xdr:rowOff>57150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Dependants discussed?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6" Type="http://schemas.openxmlformats.org/officeDocument/2006/relationships/control" Target="../activeX/activeX2.xml"/><Relationship Id="rId21" Type="http://schemas.openxmlformats.org/officeDocument/2006/relationships/printerSettings" Target="../printerSettings/printerSettings1.bin"/><Relationship Id="rId42" Type="http://schemas.openxmlformats.org/officeDocument/2006/relationships/control" Target="../activeX/activeX10.xml"/><Relationship Id="rId47" Type="http://schemas.openxmlformats.org/officeDocument/2006/relationships/ctrlProp" Target="../ctrlProps/ctrlProp4.xml"/><Relationship Id="rId63" Type="http://schemas.openxmlformats.org/officeDocument/2006/relationships/ctrlProp" Target="../ctrlProps/ctrlProp20.xml"/><Relationship Id="rId68" Type="http://schemas.openxmlformats.org/officeDocument/2006/relationships/ctrlProp" Target="../ctrlProps/ctrlProp25.xml"/><Relationship Id="rId84" Type="http://schemas.openxmlformats.org/officeDocument/2006/relationships/ctrlProp" Target="../ctrlProps/ctrlProp41.xml"/><Relationship Id="rId89" Type="http://schemas.openxmlformats.org/officeDocument/2006/relationships/ctrlProp" Target="../ctrlProps/ctrlProp46.xml"/><Relationship Id="rId16" Type="http://schemas.openxmlformats.org/officeDocument/2006/relationships/hyperlink" Target="mailto:sufia.nadeem@admin.ox.ac.uk" TargetMode="External"/><Relationship Id="rId107" Type="http://schemas.openxmlformats.org/officeDocument/2006/relationships/ctrlProp" Target="../ctrlProps/ctrlProp64.xml"/><Relationship Id="rId11" Type="http://schemas.openxmlformats.org/officeDocument/2006/relationships/hyperlink" Target="mailto:angelina.pelova@admin.ox.ac.uk" TargetMode="External"/><Relationship Id="rId32" Type="http://schemas.openxmlformats.org/officeDocument/2006/relationships/control" Target="../activeX/activeX5.xml"/><Relationship Id="rId37" Type="http://schemas.openxmlformats.org/officeDocument/2006/relationships/image" Target="../media/image7.emf"/><Relationship Id="rId53" Type="http://schemas.openxmlformats.org/officeDocument/2006/relationships/ctrlProp" Target="../ctrlProps/ctrlProp10.xml"/><Relationship Id="rId58" Type="http://schemas.openxmlformats.org/officeDocument/2006/relationships/ctrlProp" Target="../ctrlProps/ctrlProp15.xml"/><Relationship Id="rId74" Type="http://schemas.openxmlformats.org/officeDocument/2006/relationships/ctrlProp" Target="../ctrlProps/ctrlProp31.xml"/><Relationship Id="rId79" Type="http://schemas.openxmlformats.org/officeDocument/2006/relationships/ctrlProp" Target="../ctrlProps/ctrlProp36.xml"/><Relationship Id="rId102" Type="http://schemas.openxmlformats.org/officeDocument/2006/relationships/ctrlProp" Target="../ctrlProps/ctrlProp59.xml"/><Relationship Id="rId5" Type="http://schemas.openxmlformats.org/officeDocument/2006/relationships/hyperlink" Target="https://staffimmigration.admin.ox.ac.uk/during-tier-2-sponsorship" TargetMode="External"/><Relationship Id="rId90" Type="http://schemas.openxmlformats.org/officeDocument/2006/relationships/ctrlProp" Target="../ctrlProps/ctrlProp47.xml"/><Relationship Id="rId95" Type="http://schemas.openxmlformats.org/officeDocument/2006/relationships/ctrlProp" Target="../ctrlProps/ctrlProp52.xml"/><Relationship Id="rId22" Type="http://schemas.openxmlformats.org/officeDocument/2006/relationships/drawing" Target="../drawings/drawing1.xml"/><Relationship Id="rId27" Type="http://schemas.openxmlformats.org/officeDocument/2006/relationships/image" Target="../media/image2.emf"/><Relationship Id="rId43" Type="http://schemas.openxmlformats.org/officeDocument/2006/relationships/image" Target="../media/image10.emf"/><Relationship Id="rId48" Type="http://schemas.openxmlformats.org/officeDocument/2006/relationships/ctrlProp" Target="../ctrlProps/ctrlProp5.xml"/><Relationship Id="rId64" Type="http://schemas.openxmlformats.org/officeDocument/2006/relationships/ctrlProp" Target="../ctrlProps/ctrlProp21.xml"/><Relationship Id="rId69" Type="http://schemas.openxmlformats.org/officeDocument/2006/relationships/ctrlProp" Target="../ctrlProps/ctrlProp26.xml"/><Relationship Id="rId80" Type="http://schemas.openxmlformats.org/officeDocument/2006/relationships/ctrlProp" Target="../ctrlProps/ctrlProp37.xml"/><Relationship Id="rId85" Type="http://schemas.openxmlformats.org/officeDocument/2006/relationships/ctrlProp" Target="../ctrlProps/ctrlProp42.xml"/><Relationship Id="rId12" Type="http://schemas.openxmlformats.org/officeDocument/2006/relationships/hyperlink" Target="mailto:jennifer.brewer@admin.ox.ac.uk" TargetMode="External"/><Relationship Id="rId17" Type="http://schemas.openxmlformats.org/officeDocument/2006/relationships/hyperlink" Target="mailto:kara.updale@admin.ox.ac.uk" TargetMode="External"/><Relationship Id="rId33" Type="http://schemas.openxmlformats.org/officeDocument/2006/relationships/image" Target="../media/image5.emf"/><Relationship Id="rId38" Type="http://schemas.openxmlformats.org/officeDocument/2006/relationships/control" Target="../activeX/activeX8.xml"/><Relationship Id="rId59" Type="http://schemas.openxmlformats.org/officeDocument/2006/relationships/ctrlProp" Target="../ctrlProps/ctrlProp16.xml"/><Relationship Id="rId103" Type="http://schemas.openxmlformats.org/officeDocument/2006/relationships/ctrlProp" Target="../ctrlProps/ctrlProp60.xml"/><Relationship Id="rId108" Type="http://schemas.openxmlformats.org/officeDocument/2006/relationships/ctrlProp" Target="../ctrlProps/ctrlProp65.xml"/><Relationship Id="rId54" Type="http://schemas.openxmlformats.org/officeDocument/2006/relationships/ctrlProp" Target="../ctrlProps/ctrlProp11.xml"/><Relationship Id="rId70" Type="http://schemas.openxmlformats.org/officeDocument/2006/relationships/ctrlProp" Target="../ctrlProps/ctrlProp27.xml"/><Relationship Id="rId75" Type="http://schemas.openxmlformats.org/officeDocument/2006/relationships/ctrlProp" Target="../ctrlProps/ctrlProp32.xml"/><Relationship Id="rId91" Type="http://schemas.openxmlformats.org/officeDocument/2006/relationships/ctrlProp" Target="../ctrlProps/ctrlProp48.xml"/><Relationship Id="rId96" Type="http://schemas.openxmlformats.org/officeDocument/2006/relationships/ctrlProp" Target="../ctrlProps/ctrlProp53.xml"/><Relationship Id="rId1" Type="http://schemas.openxmlformats.org/officeDocument/2006/relationships/hyperlink" Target="https://staffimmigration.admin.ox.ac.uk/forms-guidance" TargetMode="External"/><Relationship Id="rId6" Type="http://schemas.openxmlformats.org/officeDocument/2006/relationships/hyperlink" Target="https://staffimmigration.admin.ox.ac.uk/compliance" TargetMode="External"/><Relationship Id="rId15" Type="http://schemas.openxmlformats.org/officeDocument/2006/relationships/hyperlink" Target="mailto:paul.deeble@admin.ox.ac.uk" TargetMode="External"/><Relationship Id="rId23" Type="http://schemas.openxmlformats.org/officeDocument/2006/relationships/vmlDrawing" Target="../drawings/vmlDrawing1.vml"/><Relationship Id="rId28" Type="http://schemas.openxmlformats.org/officeDocument/2006/relationships/control" Target="../activeX/activeX3.xml"/><Relationship Id="rId36" Type="http://schemas.openxmlformats.org/officeDocument/2006/relationships/control" Target="../activeX/activeX7.xml"/><Relationship Id="rId49" Type="http://schemas.openxmlformats.org/officeDocument/2006/relationships/ctrlProp" Target="../ctrlProps/ctrlProp6.xml"/><Relationship Id="rId57" Type="http://schemas.openxmlformats.org/officeDocument/2006/relationships/ctrlProp" Target="../ctrlProps/ctrlProp14.xml"/><Relationship Id="rId106" Type="http://schemas.openxmlformats.org/officeDocument/2006/relationships/ctrlProp" Target="../ctrlProps/ctrlProp63.xml"/><Relationship Id="rId10" Type="http://schemas.openxmlformats.org/officeDocument/2006/relationships/hyperlink" Target="https://staffimmigration.web.ox.ac.uk/atas-hr-template-letter-skilled-worker" TargetMode="External"/><Relationship Id="rId31" Type="http://schemas.openxmlformats.org/officeDocument/2006/relationships/image" Target="../media/image4.emf"/><Relationship Id="rId44" Type="http://schemas.openxmlformats.org/officeDocument/2006/relationships/ctrlProp" Target="../ctrlProps/ctrlProp1.xml"/><Relationship Id="rId52" Type="http://schemas.openxmlformats.org/officeDocument/2006/relationships/ctrlProp" Target="../ctrlProps/ctrlProp9.xml"/><Relationship Id="rId60" Type="http://schemas.openxmlformats.org/officeDocument/2006/relationships/ctrlProp" Target="../ctrlProps/ctrlProp17.xml"/><Relationship Id="rId65" Type="http://schemas.openxmlformats.org/officeDocument/2006/relationships/ctrlProp" Target="../ctrlProps/ctrlProp22.xml"/><Relationship Id="rId73" Type="http://schemas.openxmlformats.org/officeDocument/2006/relationships/ctrlProp" Target="../ctrlProps/ctrlProp30.xml"/><Relationship Id="rId78" Type="http://schemas.openxmlformats.org/officeDocument/2006/relationships/ctrlProp" Target="../ctrlProps/ctrlProp35.xml"/><Relationship Id="rId81" Type="http://schemas.openxmlformats.org/officeDocument/2006/relationships/ctrlProp" Target="../ctrlProps/ctrlProp38.xml"/><Relationship Id="rId86" Type="http://schemas.openxmlformats.org/officeDocument/2006/relationships/ctrlProp" Target="../ctrlProps/ctrlProp43.xml"/><Relationship Id="rId94" Type="http://schemas.openxmlformats.org/officeDocument/2006/relationships/ctrlProp" Target="../ctrlProps/ctrlProp51.xml"/><Relationship Id="rId99" Type="http://schemas.openxmlformats.org/officeDocument/2006/relationships/ctrlProp" Target="../ctrlProps/ctrlProp56.xml"/><Relationship Id="rId101" Type="http://schemas.openxmlformats.org/officeDocument/2006/relationships/ctrlProp" Target="../ctrlProps/ctrlProp58.xml"/><Relationship Id="rId4" Type="http://schemas.openxmlformats.org/officeDocument/2006/relationships/hyperlink" Target="https://staffimmigration.admin.ox.ac.uk/" TargetMode="External"/><Relationship Id="rId9" Type="http://schemas.openxmlformats.org/officeDocument/2006/relationships/hyperlink" Target="https://staffimmigration.admin.ox.ac.uk/atas-researchers" TargetMode="External"/><Relationship Id="rId13" Type="http://schemas.openxmlformats.org/officeDocument/2006/relationships/hyperlink" Target="mailto:lyn.davis@admin.ox.ac.uk" TargetMode="External"/><Relationship Id="rId18" Type="http://schemas.openxmlformats.org/officeDocument/2006/relationships/hyperlink" Target="mailto:kara.updale@admin.ox.ac.uk" TargetMode="External"/><Relationship Id="rId39" Type="http://schemas.openxmlformats.org/officeDocument/2006/relationships/image" Target="../media/image8.emf"/><Relationship Id="rId109" Type="http://schemas.openxmlformats.org/officeDocument/2006/relationships/comments" Target="../comments1.xml"/><Relationship Id="rId34" Type="http://schemas.openxmlformats.org/officeDocument/2006/relationships/control" Target="../activeX/activeX6.xml"/><Relationship Id="rId50" Type="http://schemas.openxmlformats.org/officeDocument/2006/relationships/ctrlProp" Target="../ctrlProps/ctrlProp7.xml"/><Relationship Id="rId55" Type="http://schemas.openxmlformats.org/officeDocument/2006/relationships/ctrlProp" Target="../ctrlProps/ctrlProp12.xml"/><Relationship Id="rId76" Type="http://schemas.openxmlformats.org/officeDocument/2006/relationships/ctrlProp" Target="../ctrlProps/ctrlProp33.xml"/><Relationship Id="rId97" Type="http://schemas.openxmlformats.org/officeDocument/2006/relationships/ctrlProp" Target="../ctrlProps/ctrlProp54.xml"/><Relationship Id="rId104" Type="http://schemas.openxmlformats.org/officeDocument/2006/relationships/ctrlProp" Target="../ctrlProps/ctrlProp61.xml"/><Relationship Id="rId7" Type="http://schemas.openxmlformats.org/officeDocument/2006/relationships/hyperlink" Target="https://staffimmigration.admin.ox.ac.uk/during-tier-5-sponsorship" TargetMode="External"/><Relationship Id="rId71" Type="http://schemas.openxmlformats.org/officeDocument/2006/relationships/ctrlProp" Target="../ctrlProps/ctrlProp28.xml"/><Relationship Id="rId92" Type="http://schemas.openxmlformats.org/officeDocument/2006/relationships/ctrlProp" Target="../ctrlProps/ctrlProp49.xml"/><Relationship Id="rId2" Type="http://schemas.openxmlformats.org/officeDocument/2006/relationships/hyperlink" Target="https://www.gov.uk/national-minimum-wage-rates" TargetMode="External"/><Relationship Id="rId29" Type="http://schemas.openxmlformats.org/officeDocument/2006/relationships/image" Target="../media/image3.emf"/><Relationship Id="rId24" Type="http://schemas.openxmlformats.org/officeDocument/2006/relationships/control" Target="../activeX/activeX1.xml"/><Relationship Id="rId40" Type="http://schemas.openxmlformats.org/officeDocument/2006/relationships/control" Target="../activeX/activeX9.xml"/><Relationship Id="rId45" Type="http://schemas.openxmlformats.org/officeDocument/2006/relationships/ctrlProp" Target="../ctrlProps/ctrlProp2.xml"/><Relationship Id="rId66" Type="http://schemas.openxmlformats.org/officeDocument/2006/relationships/ctrlProp" Target="../ctrlProps/ctrlProp23.xml"/><Relationship Id="rId87" Type="http://schemas.openxmlformats.org/officeDocument/2006/relationships/ctrlProp" Target="../ctrlProps/ctrlProp44.xml"/><Relationship Id="rId61" Type="http://schemas.openxmlformats.org/officeDocument/2006/relationships/ctrlProp" Target="../ctrlProps/ctrlProp18.xml"/><Relationship Id="rId82" Type="http://schemas.openxmlformats.org/officeDocument/2006/relationships/ctrlProp" Target="../ctrlProps/ctrlProp39.xml"/><Relationship Id="rId19" Type="http://schemas.openxmlformats.org/officeDocument/2006/relationships/hyperlink" Target="mailto:angelina.escott@admin.ox.ac.uk" TargetMode="External"/><Relationship Id="rId14" Type="http://schemas.openxmlformats.org/officeDocument/2006/relationships/hyperlink" Target="mailto:richard.birt@admin.ox.ac.uk" TargetMode="External"/><Relationship Id="rId30" Type="http://schemas.openxmlformats.org/officeDocument/2006/relationships/control" Target="../activeX/activeX4.xml"/><Relationship Id="rId35" Type="http://schemas.openxmlformats.org/officeDocument/2006/relationships/image" Target="../media/image6.emf"/><Relationship Id="rId56" Type="http://schemas.openxmlformats.org/officeDocument/2006/relationships/ctrlProp" Target="../ctrlProps/ctrlProp13.xml"/><Relationship Id="rId77" Type="http://schemas.openxmlformats.org/officeDocument/2006/relationships/ctrlProp" Target="../ctrlProps/ctrlProp34.xml"/><Relationship Id="rId100" Type="http://schemas.openxmlformats.org/officeDocument/2006/relationships/ctrlProp" Target="../ctrlProps/ctrlProp57.xml"/><Relationship Id="rId105" Type="http://schemas.openxmlformats.org/officeDocument/2006/relationships/ctrlProp" Target="../ctrlProps/ctrlProp62.xml"/><Relationship Id="rId8" Type="http://schemas.openxmlformats.org/officeDocument/2006/relationships/hyperlink" Target="https://staffimmigration.web.ox.ac.uk/atas-full-cah-code-list" TargetMode="External"/><Relationship Id="rId51" Type="http://schemas.openxmlformats.org/officeDocument/2006/relationships/ctrlProp" Target="../ctrlProps/ctrlProp8.xml"/><Relationship Id="rId72" Type="http://schemas.openxmlformats.org/officeDocument/2006/relationships/ctrlProp" Target="../ctrlProps/ctrlProp29.xml"/><Relationship Id="rId93" Type="http://schemas.openxmlformats.org/officeDocument/2006/relationships/ctrlProp" Target="../ctrlProps/ctrlProp50.xml"/><Relationship Id="rId98" Type="http://schemas.openxmlformats.org/officeDocument/2006/relationships/ctrlProp" Target="../ctrlProps/ctrlProp55.xml"/><Relationship Id="rId3" Type="http://schemas.openxmlformats.org/officeDocument/2006/relationships/hyperlink" Target="https://www.gov.uk/national-minimum-wage-rates" TargetMode="External"/><Relationship Id="rId25" Type="http://schemas.openxmlformats.org/officeDocument/2006/relationships/image" Target="../media/image1.emf"/><Relationship Id="rId46" Type="http://schemas.openxmlformats.org/officeDocument/2006/relationships/ctrlProp" Target="../ctrlProps/ctrlProp3.xml"/><Relationship Id="rId67" Type="http://schemas.openxmlformats.org/officeDocument/2006/relationships/ctrlProp" Target="../ctrlProps/ctrlProp24.xml"/><Relationship Id="rId20" Type="http://schemas.openxmlformats.org/officeDocument/2006/relationships/hyperlink" Target="mailto:sufia.nadeem@admin.ox.ac.uk" TargetMode="External"/><Relationship Id="rId41" Type="http://schemas.openxmlformats.org/officeDocument/2006/relationships/image" Target="../media/image9.emf"/><Relationship Id="rId62" Type="http://schemas.openxmlformats.org/officeDocument/2006/relationships/ctrlProp" Target="../ctrlProps/ctrlProp19.xml"/><Relationship Id="rId83" Type="http://schemas.openxmlformats.org/officeDocument/2006/relationships/ctrlProp" Target="../ctrlProps/ctrlProp40.xml"/><Relationship Id="rId88" Type="http://schemas.openxmlformats.org/officeDocument/2006/relationships/ctrlProp" Target="../ctrlProps/ctrlProp45.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affimmigration.web.ox.ac.uk/atas-full-cah-code-list" TargetMode="External"/><Relationship Id="rId1" Type="http://schemas.openxmlformats.org/officeDocument/2006/relationships/hyperlink" Target="https://www.gov.uk/guidance/immigration-rules/immigration-rules-appendix-atas-academic-technology-approval-scheme-a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7"/>
  <sheetViews>
    <sheetView workbookViewId="0"/>
  </sheetViews>
  <sheetFormatPr defaultColWidth="8.85546875" defaultRowHeight="12.75" x14ac:dyDescent="0.2"/>
  <cols>
    <col min="1" max="1" width="5.7109375" style="2" bestFit="1" customWidth="1"/>
    <col min="2" max="2" width="52.140625" style="2" customWidth="1"/>
    <col min="3" max="16384" width="8.85546875" style="2"/>
  </cols>
  <sheetData>
    <row r="1" spans="1:2" ht="15.75" x14ac:dyDescent="0.25">
      <c r="A1" s="1" t="s">
        <v>0</v>
      </c>
    </row>
    <row r="2" spans="1:2" x14ac:dyDescent="0.2">
      <c r="A2" s="260" t="s">
        <v>965</v>
      </c>
    </row>
    <row r="3" spans="1:2" x14ac:dyDescent="0.2">
      <c r="A3" s="3" t="s">
        <v>1</v>
      </c>
      <c r="B3" s="4" t="s">
        <v>2</v>
      </c>
    </row>
    <row r="4" spans="1:2" x14ac:dyDescent="0.2">
      <c r="A4" s="5" t="s">
        <v>966</v>
      </c>
      <c r="B4" s="5" t="s">
        <v>967</v>
      </c>
    </row>
    <row r="5" spans="1:2" x14ac:dyDescent="0.2">
      <c r="A5" s="5" t="s">
        <v>949</v>
      </c>
      <c r="B5" s="5" t="s">
        <v>950</v>
      </c>
    </row>
    <row r="6" spans="1:2" x14ac:dyDescent="0.2">
      <c r="A6" s="5" t="s">
        <v>3</v>
      </c>
      <c r="B6" s="5" t="s">
        <v>4</v>
      </c>
    </row>
    <row r="7" spans="1:2" x14ac:dyDescent="0.2">
      <c r="A7" s="5" t="s">
        <v>5</v>
      </c>
      <c r="B7" s="5" t="s">
        <v>6</v>
      </c>
    </row>
    <row r="8" spans="1:2" x14ac:dyDescent="0.2">
      <c r="A8" s="5" t="s">
        <v>7</v>
      </c>
      <c r="B8" s="5" t="s">
        <v>8</v>
      </c>
    </row>
    <row r="9" spans="1:2" x14ac:dyDescent="0.2">
      <c r="A9" s="5" t="s">
        <v>9</v>
      </c>
      <c r="B9" s="5" t="s">
        <v>10</v>
      </c>
    </row>
    <row r="10" spans="1:2" x14ac:dyDescent="0.2">
      <c r="A10" s="5" t="s">
        <v>11</v>
      </c>
      <c r="B10" s="5" t="s">
        <v>12</v>
      </c>
    </row>
    <row r="11" spans="1:2" x14ac:dyDescent="0.2">
      <c r="A11" s="5" t="s">
        <v>968</v>
      </c>
      <c r="B11" s="5" t="s">
        <v>967</v>
      </c>
    </row>
    <row r="12" spans="1:2" x14ac:dyDescent="0.2">
      <c r="A12" s="5" t="s">
        <v>13</v>
      </c>
      <c r="B12" s="5" t="s">
        <v>14</v>
      </c>
    </row>
    <row r="13" spans="1:2" x14ac:dyDescent="0.2">
      <c r="A13" s="5" t="s">
        <v>15</v>
      </c>
      <c r="B13" s="5" t="s">
        <v>16</v>
      </c>
    </row>
    <row r="14" spans="1:2" x14ac:dyDescent="0.2">
      <c r="A14" s="5" t="s">
        <v>17</v>
      </c>
      <c r="B14" s="5" t="s">
        <v>18</v>
      </c>
    </row>
    <row r="15" spans="1:2" x14ac:dyDescent="0.2">
      <c r="A15" s="5" t="s">
        <v>19</v>
      </c>
      <c r="B15" s="5" t="s">
        <v>937</v>
      </c>
    </row>
    <row r="16" spans="1:2" x14ac:dyDescent="0.2">
      <c r="A16" s="5" t="s">
        <v>20</v>
      </c>
      <c r="B16" s="5" t="s">
        <v>21</v>
      </c>
    </row>
    <row r="17" spans="1:2" x14ac:dyDescent="0.2">
      <c r="A17" s="5" t="s">
        <v>22</v>
      </c>
      <c r="B17" s="5" t="s">
        <v>938</v>
      </c>
    </row>
    <row r="18" spans="1:2" x14ac:dyDescent="0.2">
      <c r="A18" s="5" t="s">
        <v>23</v>
      </c>
      <c r="B18" s="5" t="s">
        <v>951</v>
      </c>
    </row>
    <row r="19" spans="1:2" x14ac:dyDescent="0.2">
      <c r="A19" s="5" t="s">
        <v>24</v>
      </c>
      <c r="B19" s="5" t="s">
        <v>25</v>
      </c>
    </row>
    <row r="20" spans="1:2" x14ac:dyDescent="0.2">
      <c r="A20" s="5" t="s">
        <v>26</v>
      </c>
      <c r="B20" s="5" t="s">
        <v>27</v>
      </c>
    </row>
    <row r="21" spans="1:2" x14ac:dyDescent="0.2">
      <c r="A21" s="5" t="s">
        <v>28</v>
      </c>
      <c r="B21" s="5" t="s">
        <v>29</v>
      </c>
    </row>
    <row r="22" spans="1:2" x14ac:dyDescent="0.2">
      <c r="A22" s="5" t="s">
        <v>30</v>
      </c>
      <c r="B22" s="5" t="s">
        <v>31</v>
      </c>
    </row>
    <row r="23" spans="1:2" x14ac:dyDescent="0.2">
      <c r="A23" s="5" t="s">
        <v>32</v>
      </c>
      <c r="B23" s="5" t="s">
        <v>33</v>
      </c>
    </row>
    <row r="24" spans="1:2" x14ac:dyDescent="0.2">
      <c r="A24" s="5" t="s">
        <v>34</v>
      </c>
      <c r="B24" s="5" t="s">
        <v>35</v>
      </c>
    </row>
    <row r="25" spans="1:2" x14ac:dyDescent="0.2">
      <c r="A25" s="5" t="s">
        <v>36</v>
      </c>
      <c r="B25" s="5" t="s">
        <v>37</v>
      </c>
    </row>
    <row r="26" spans="1:2" x14ac:dyDescent="0.2">
      <c r="A26" s="5" t="s">
        <v>38</v>
      </c>
      <c r="B26" s="5" t="s">
        <v>39</v>
      </c>
    </row>
    <row r="27" spans="1:2" x14ac:dyDescent="0.2">
      <c r="A27" s="5" t="s">
        <v>40</v>
      </c>
      <c r="B27" s="5" t="s">
        <v>41</v>
      </c>
    </row>
    <row r="28" spans="1:2" x14ac:dyDescent="0.2">
      <c r="A28" s="5" t="s">
        <v>42</v>
      </c>
      <c r="B28" s="5" t="s">
        <v>43</v>
      </c>
    </row>
    <row r="29" spans="1:2" x14ac:dyDescent="0.2">
      <c r="A29" s="5" t="s">
        <v>44</v>
      </c>
      <c r="B29" s="5" t="s">
        <v>45</v>
      </c>
    </row>
    <row r="30" spans="1:2" x14ac:dyDescent="0.2">
      <c r="A30" s="5" t="s">
        <v>46</v>
      </c>
      <c r="B30" s="5" t="s">
        <v>47</v>
      </c>
    </row>
    <row r="31" spans="1:2" x14ac:dyDescent="0.2">
      <c r="A31" s="5" t="s">
        <v>48</v>
      </c>
      <c r="B31" s="5" t="s">
        <v>49</v>
      </c>
    </row>
    <row r="32" spans="1:2" x14ac:dyDescent="0.2">
      <c r="A32" s="5" t="s">
        <v>50</v>
      </c>
      <c r="B32" s="5" t="s">
        <v>51</v>
      </c>
    </row>
    <row r="33" spans="1:2" x14ac:dyDescent="0.2">
      <c r="A33" s="5" t="s">
        <v>52</v>
      </c>
      <c r="B33" s="5" t="s">
        <v>53</v>
      </c>
    </row>
    <row r="34" spans="1:2" x14ac:dyDescent="0.2">
      <c r="A34" s="5" t="s">
        <v>54</v>
      </c>
      <c r="B34" s="5" t="s">
        <v>55</v>
      </c>
    </row>
    <row r="35" spans="1:2" x14ac:dyDescent="0.2">
      <c r="A35" s="5" t="s">
        <v>56</v>
      </c>
      <c r="B35" s="5" t="s">
        <v>57</v>
      </c>
    </row>
    <row r="36" spans="1:2" x14ac:dyDescent="0.2">
      <c r="A36" s="5" t="s">
        <v>58</v>
      </c>
      <c r="B36" s="5" t="s">
        <v>59</v>
      </c>
    </row>
    <row r="37" spans="1:2" x14ac:dyDescent="0.2">
      <c r="A37" s="5" t="s">
        <v>60</v>
      </c>
      <c r="B37" s="5" t="s">
        <v>61</v>
      </c>
    </row>
    <row r="38" spans="1:2" x14ac:dyDescent="0.2">
      <c r="A38" s="5" t="s">
        <v>62</v>
      </c>
      <c r="B38" s="5" t="s">
        <v>63</v>
      </c>
    </row>
    <row r="39" spans="1:2" x14ac:dyDescent="0.2">
      <c r="A39" s="5" t="s">
        <v>64</v>
      </c>
      <c r="B39" s="5" t="s">
        <v>65</v>
      </c>
    </row>
    <row r="40" spans="1:2" x14ac:dyDescent="0.2">
      <c r="A40" s="5" t="s">
        <v>66</v>
      </c>
      <c r="B40" s="5" t="s">
        <v>67</v>
      </c>
    </row>
    <row r="41" spans="1:2" x14ac:dyDescent="0.2">
      <c r="A41" s="5" t="s">
        <v>68</v>
      </c>
      <c r="B41" s="5" t="s">
        <v>69</v>
      </c>
    </row>
    <row r="42" spans="1:2" x14ac:dyDescent="0.2">
      <c r="A42" s="5" t="s">
        <v>969</v>
      </c>
      <c r="B42" s="5" t="s">
        <v>970</v>
      </c>
    </row>
    <row r="43" spans="1:2" x14ac:dyDescent="0.2">
      <c r="A43" s="5" t="s">
        <v>70</v>
      </c>
      <c r="B43" s="5" t="s">
        <v>71</v>
      </c>
    </row>
    <row r="44" spans="1:2" x14ac:dyDescent="0.2">
      <c r="A44" s="5" t="s">
        <v>939</v>
      </c>
      <c r="B44" s="5" t="s">
        <v>940</v>
      </c>
    </row>
    <row r="45" spans="1:2" x14ac:dyDescent="0.2">
      <c r="A45" s="5" t="s">
        <v>72</v>
      </c>
      <c r="B45" s="5" t="s">
        <v>73</v>
      </c>
    </row>
    <row r="46" spans="1:2" x14ac:dyDescent="0.2">
      <c r="A46" s="5" t="s">
        <v>74</v>
      </c>
      <c r="B46" s="5" t="s">
        <v>75</v>
      </c>
    </row>
    <row r="47" spans="1:2" x14ac:dyDescent="0.2">
      <c r="A47" s="5" t="s">
        <v>76</v>
      </c>
      <c r="B47" s="5" t="s">
        <v>77</v>
      </c>
    </row>
    <row r="48" spans="1:2" x14ac:dyDescent="0.2">
      <c r="A48" s="5" t="s">
        <v>78</v>
      </c>
      <c r="B48" s="5" t="s">
        <v>79</v>
      </c>
    </row>
    <row r="49" spans="1:2" x14ac:dyDescent="0.2">
      <c r="A49" s="5" t="s">
        <v>80</v>
      </c>
      <c r="B49" s="5" t="s">
        <v>81</v>
      </c>
    </row>
    <row r="50" spans="1:2" x14ac:dyDescent="0.2">
      <c r="A50" s="5" t="s">
        <v>82</v>
      </c>
      <c r="B50" s="5" t="s">
        <v>941</v>
      </c>
    </row>
    <row r="51" spans="1:2" x14ac:dyDescent="0.2">
      <c r="A51" s="284" t="s">
        <v>971</v>
      </c>
      <c r="B51" s="285" t="s">
        <v>972</v>
      </c>
    </row>
    <row r="52" spans="1:2" x14ac:dyDescent="0.2">
      <c r="A52" s="5" t="s">
        <v>942</v>
      </c>
      <c r="B52" s="5" t="s">
        <v>944</v>
      </c>
    </row>
    <row r="53" spans="1:2" x14ac:dyDescent="0.2">
      <c r="A53" s="5" t="s">
        <v>943</v>
      </c>
      <c r="B53" s="5" t="s">
        <v>945</v>
      </c>
    </row>
    <row r="54" spans="1:2" x14ac:dyDescent="0.2">
      <c r="A54" s="5" t="s">
        <v>83</v>
      </c>
      <c r="B54" s="5" t="s">
        <v>84</v>
      </c>
    </row>
    <row r="55" spans="1:2" x14ac:dyDescent="0.2">
      <c r="A55" s="5" t="s">
        <v>878</v>
      </c>
      <c r="B55" s="5" t="s">
        <v>952</v>
      </c>
    </row>
    <row r="56" spans="1:2" x14ac:dyDescent="0.2">
      <c r="A56" s="5" t="s">
        <v>85</v>
      </c>
      <c r="B56" s="5" t="s">
        <v>86</v>
      </c>
    </row>
    <row r="57" spans="1:2" x14ac:dyDescent="0.2">
      <c r="A57" s="5" t="s">
        <v>87</v>
      </c>
      <c r="B57" s="5" t="s">
        <v>88</v>
      </c>
    </row>
    <row r="58" spans="1:2" x14ac:dyDescent="0.2">
      <c r="A58" s="5" t="s">
        <v>89</v>
      </c>
      <c r="B58" s="5" t="s">
        <v>90</v>
      </c>
    </row>
    <row r="59" spans="1:2" x14ac:dyDescent="0.2">
      <c r="A59" s="5" t="s">
        <v>946</v>
      </c>
      <c r="B59" s="5" t="s">
        <v>953</v>
      </c>
    </row>
    <row r="60" spans="1:2" x14ac:dyDescent="0.2">
      <c r="A60" s="5" t="s">
        <v>91</v>
      </c>
      <c r="B60" s="5" t="s">
        <v>92</v>
      </c>
    </row>
    <row r="61" spans="1:2" x14ac:dyDescent="0.2">
      <c r="A61" s="5" t="s">
        <v>93</v>
      </c>
      <c r="B61" s="5" t="s">
        <v>94</v>
      </c>
    </row>
    <row r="62" spans="1:2" x14ac:dyDescent="0.2">
      <c r="A62" s="5" t="s">
        <v>95</v>
      </c>
      <c r="B62" s="5" t="s">
        <v>96</v>
      </c>
    </row>
    <row r="63" spans="1:2" x14ac:dyDescent="0.2">
      <c r="A63" s="5" t="s">
        <v>97</v>
      </c>
      <c r="B63" s="5" t="s">
        <v>98</v>
      </c>
    </row>
    <row r="64" spans="1:2" x14ac:dyDescent="0.2">
      <c r="A64" s="5" t="s">
        <v>99</v>
      </c>
      <c r="B64" s="5" t="s">
        <v>100</v>
      </c>
    </row>
    <row r="65" spans="1:2" x14ac:dyDescent="0.2">
      <c r="A65" s="5" t="s">
        <v>101</v>
      </c>
      <c r="B65" s="5" t="s">
        <v>102</v>
      </c>
    </row>
    <row r="66" spans="1:2" x14ac:dyDescent="0.2">
      <c r="A66" s="5" t="s">
        <v>103</v>
      </c>
      <c r="B66" s="5" t="s">
        <v>104</v>
      </c>
    </row>
    <row r="67" spans="1:2" x14ac:dyDescent="0.2">
      <c r="A67" s="5" t="s">
        <v>105</v>
      </c>
      <c r="B67" s="5" t="s">
        <v>106</v>
      </c>
    </row>
    <row r="68" spans="1:2" x14ac:dyDescent="0.2">
      <c r="A68" s="5" t="s">
        <v>107</v>
      </c>
      <c r="B68" s="5" t="s">
        <v>108</v>
      </c>
    </row>
    <row r="69" spans="1:2" x14ac:dyDescent="0.2">
      <c r="A69" s="5" t="s">
        <v>109</v>
      </c>
      <c r="B69" s="5" t="s">
        <v>110</v>
      </c>
    </row>
    <row r="70" spans="1:2" x14ac:dyDescent="0.2">
      <c r="A70" s="5" t="s">
        <v>111</v>
      </c>
      <c r="B70" s="5" t="s">
        <v>112</v>
      </c>
    </row>
    <row r="71" spans="1:2" x14ac:dyDescent="0.2">
      <c r="A71" s="5" t="s">
        <v>113</v>
      </c>
      <c r="B71" s="5" t="s">
        <v>114</v>
      </c>
    </row>
    <row r="72" spans="1:2" x14ac:dyDescent="0.2">
      <c r="A72" s="5" t="s">
        <v>115</v>
      </c>
      <c r="B72" s="5" t="s">
        <v>116</v>
      </c>
    </row>
    <row r="73" spans="1:2" x14ac:dyDescent="0.2">
      <c r="A73" s="5" t="s">
        <v>117</v>
      </c>
      <c r="B73" s="5" t="s">
        <v>118</v>
      </c>
    </row>
    <row r="74" spans="1:2" x14ac:dyDescent="0.2">
      <c r="A74" s="5" t="s">
        <v>119</v>
      </c>
      <c r="B74" s="5" t="s">
        <v>120</v>
      </c>
    </row>
    <row r="75" spans="1:2" x14ac:dyDescent="0.2">
      <c r="A75" s="5" t="s">
        <v>121</v>
      </c>
      <c r="B75" s="5" t="s">
        <v>122</v>
      </c>
    </row>
    <row r="76" spans="1:2" x14ac:dyDescent="0.2">
      <c r="A76" s="5" t="s">
        <v>123</v>
      </c>
      <c r="B76" s="5" t="s">
        <v>124</v>
      </c>
    </row>
    <row r="77" spans="1:2" x14ac:dyDescent="0.2">
      <c r="A77" s="5" t="s">
        <v>125</v>
      </c>
      <c r="B77" s="5" t="s">
        <v>126</v>
      </c>
    </row>
    <row r="78" spans="1:2" x14ac:dyDescent="0.2">
      <c r="A78" s="5" t="s">
        <v>127</v>
      </c>
      <c r="B78" s="5" t="s">
        <v>128</v>
      </c>
    </row>
    <row r="79" spans="1:2" x14ac:dyDescent="0.2">
      <c r="A79" s="5" t="s">
        <v>129</v>
      </c>
      <c r="B79" s="5" t="s">
        <v>130</v>
      </c>
    </row>
    <row r="80" spans="1:2" x14ac:dyDescent="0.2">
      <c r="A80" s="5" t="s">
        <v>131</v>
      </c>
      <c r="B80" s="5" t="s">
        <v>132</v>
      </c>
    </row>
    <row r="81" spans="1:2" x14ac:dyDescent="0.2">
      <c r="A81" s="5" t="s">
        <v>133</v>
      </c>
      <c r="B81" s="5" t="s">
        <v>134</v>
      </c>
    </row>
    <row r="82" spans="1:2" x14ac:dyDescent="0.2">
      <c r="A82" s="5" t="s">
        <v>135</v>
      </c>
      <c r="B82" s="5" t="s">
        <v>136</v>
      </c>
    </row>
    <row r="83" spans="1:2" x14ac:dyDescent="0.2">
      <c r="A83" s="5" t="s">
        <v>137</v>
      </c>
      <c r="B83" s="5" t="s">
        <v>138</v>
      </c>
    </row>
    <row r="84" spans="1:2" x14ac:dyDescent="0.2">
      <c r="A84" s="5" t="s">
        <v>139</v>
      </c>
      <c r="B84" s="5" t="s">
        <v>140</v>
      </c>
    </row>
    <row r="85" spans="1:2" x14ac:dyDescent="0.2">
      <c r="A85" s="5" t="s">
        <v>141</v>
      </c>
      <c r="B85" s="5" t="s">
        <v>142</v>
      </c>
    </row>
    <row r="86" spans="1:2" x14ac:dyDescent="0.2">
      <c r="A86" s="5" t="s">
        <v>143</v>
      </c>
      <c r="B86" s="5" t="s">
        <v>144</v>
      </c>
    </row>
    <row r="87" spans="1:2" x14ac:dyDescent="0.2">
      <c r="A87" s="5" t="s">
        <v>145</v>
      </c>
      <c r="B87" s="5" t="s">
        <v>146</v>
      </c>
    </row>
    <row r="88" spans="1:2" x14ac:dyDescent="0.2">
      <c r="A88" s="5" t="s">
        <v>147</v>
      </c>
      <c r="B88" s="5" t="s">
        <v>148</v>
      </c>
    </row>
    <row r="89" spans="1:2" x14ac:dyDescent="0.2">
      <c r="A89" s="5" t="s">
        <v>149</v>
      </c>
      <c r="B89" s="5" t="s">
        <v>150</v>
      </c>
    </row>
    <row r="90" spans="1:2" x14ac:dyDescent="0.2">
      <c r="A90" s="5" t="s">
        <v>151</v>
      </c>
      <c r="B90" s="5" t="s">
        <v>152</v>
      </c>
    </row>
    <row r="91" spans="1:2" x14ac:dyDescent="0.2">
      <c r="A91" s="5" t="s">
        <v>153</v>
      </c>
      <c r="B91" s="5" t="s">
        <v>154</v>
      </c>
    </row>
    <row r="92" spans="1:2" x14ac:dyDescent="0.2">
      <c r="A92" s="5" t="s">
        <v>155</v>
      </c>
      <c r="B92" s="5" t="s">
        <v>156</v>
      </c>
    </row>
    <row r="93" spans="1:2" x14ac:dyDescent="0.2">
      <c r="A93" s="5" t="s">
        <v>157</v>
      </c>
      <c r="B93" s="5" t="s">
        <v>158</v>
      </c>
    </row>
    <row r="94" spans="1:2" x14ac:dyDescent="0.2">
      <c r="A94" s="5" t="s">
        <v>159</v>
      </c>
      <c r="B94" s="5" t="s">
        <v>160</v>
      </c>
    </row>
    <row r="95" spans="1:2" x14ac:dyDescent="0.2">
      <c r="A95" s="5" t="s">
        <v>161</v>
      </c>
      <c r="B95" s="5" t="s">
        <v>162</v>
      </c>
    </row>
    <row r="96" spans="1:2" x14ac:dyDescent="0.2">
      <c r="A96" s="5" t="s">
        <v>163</v>
      </c>
      <c r="B96" s="5" t="s">
        <v>164</v>
      </c>
    </row>
    <row r="97" spans="1:2" x14ac:dyDescent="0.2">
      <c r="A97" s="5" t="s">
        <v>165</v>
      </c>
      <c r="B97" s="5" t="s">
        <v>166</v>
      </c>
    </row>
    <row r="98" spans="1:2" x14ac:dyDescent="0.2">
      <c r="A98" s="5" t="s">
        <v>167</v>
      </c>
      <c r="B98" s="5" t="s">
        <v>168</v>
      </c>
    </row>
    <row r="99" spans="1:2" x14ac:dyDescent="0.2">
      <c r="A99" s="5" t="s">
        <v>169</v>
      </c>
      <c r="B99" s="5" t="s">
        <v>170</v>
      </c>
    </row>
    <row r="100" spans="1:2" x14ac:dyDescent="0.2">
      <c r="A100" s="5" t="s">
        <v>171</v>
      </c>
      <c r="B100" s="5" t="s">
        <v>172</v>
      </c>
    </row>
    <row r="101" spans="1:2" x14ac:dyDescent="0.2">
      <c r="A101" s="5" t="s">
        <v>173</v>
      </c>
      <c r="B101" s="5" t="s">
        <v>174</v>
      </c>
    </row>
    <row r="102" spans="1:2" x14ac:dyDescent="0.2">
      <c r="A102" s="5" t="s">
        <v>175</v>
      </c>
      <c r="B102" s="5" t="s">
        <v>176</v>
      </c>
    </row>
    <row r="103" spans="1:2" x14ac:dyDescent="0.2">
      <c r="A103" s="5" t="s">
        <v>177</v>
      </c>
      <c r="B103" s="5" t="s">
        <v>178</v>
      </c>
    </row>
    <row r="104" spans="1:2" x14ac:dyDescent="0.2">
      <c r="A104" s="5" t="s">
        <v>179</v>
      </c>
      <c r="B104" s="5" t="s">
        <v>180</v>
      </c>
    </row>
    <row r="105" spans="1:2" x14ac:dyDescent="0.2">
      <c r="A105" s="5" t="s">
        <v>181</v>
      </c>
      <c r="B105" s="5" t="s">
        <v>182</v>
      </c>
    </row>
    <row r="106" spans="1:2" x14ac:dyDescent="0.2">
      <c r="A106" s="5" t="s">
        <v>183</v>
      </c>
      <c r="B106" s="5" t="s">
        <v>184</v>
      </c>
    </row>
    <row r="107" spans="1:2" x14ac:dyDescent="0.2">
      <c r="A107" s="5" t="s">
        <v>185</v>
      </c>
      <c r="B107" s="5" t="s">
        <v>186</v>
      </c>
    </row>
    <row r="108" spans="1:2" x14ac:dyDescent="0.2">
      <c r="A108" s="5" t="s">
        <v>187</v>
      </c>
      <c r="B108" s="5" t="s">
        <v>188</v>
      </c>
    </row>
    <row r="109" spans="1:2" x14ac:dyDescent="0.2">
      <c r="A109" s="5" t="s">
        <v>189</v>
      </c>
      <c r="B109" s="5" t="s">
        <v>190</v>
      </c>
    </row>
    <row r="110" spans="1:2" x14ac:dyDescent="0.2">
      <c r="A110" s="5" t="s">
        <v>191</v>
      </c>
      <c r="B110" s="5" t="s">
        <v>192</v>
      </c>
    </row>
    <row r="111" spans="1:2" x14ac:dyDescent="0.2">
      <c r="A111" s="5" t="s">
        <v>193</v>
      </c>
      <c r="B111" s="5" t="s">
        <v>194</v>
      </c>
    </row>
    <row r="112" spans="1:2" x14ac:dyDescent="0.2">
      <c r="A112" s="5" t="s">
        <v>195</v>
      </c>
      <c r="B112" s="5" t="s">
        <v>196</v>
      </c>
    </row>
    <row r="113" spans="1:2" x14ac:dyDescent="0.2">
      <c r="A113" s="5" t="s">
        <v>197</v>
      </c>
      <c r="B113" s="5" t="s">
        <v>198</v>
      </c>
    </row>
    <row r="114" spans="1:2" x14ac:dyDescent="0.2">
      <c r="A114" s="5" t="s">
        <v>199</v>
      </c>
      <c r="B114" s="5" t="s">
        <v>200</v>
      </c>
    </row>
    <row r="115" spans="1:2" x14ac:dyDescent="0.2">
      <c r="A115" s="5" t="s">
        <v>201</v>
      </c>
      <c r="B115" s="5" t="s">
        <v>202</v>
      </c>
    </row>
    <row r="116" spans="1:2" x14ac:dyDescent="0.2">
      <c r="A116" s="5" t="s">
        <v>203</v>
      </c>
      <c r="B116" s="5" t="s">
        <v>204</v>
      </c>
    </row>
    <row r="117" spans="1:2" x14ac:dyDescent="0.2">
      <c r="A117" s="5" t="s">
        <v>205</v>
      </c>
      <c r="B117" s="5" t="s">
        <v>206</v>
      </c>
    </row>
    <row r="118" spans="1:2" x14ac:dyDescent="0.2">
      <c r="A118" s="5" t="s">
        <v>207</v>
      </c>
      <c r="B118" s="5" t="s">
        <v>208</v>
      </c>
    </row>
    <row r="119" spans="1:2" x14ac:dyDescent="0.2">
      <c r="A119" s="5" t="s">
        <v>209</v>
      </c>
      <c r="B119" s="5" t="s">
        <v>210</v>
      </c>
    </row>
    <row r="120" spans="1:2" x14ac:dyDescent="0.2">
      <c r="A120" s="5" t="s">
        <v>211</v>
      </c>
      <c r="B120" s="5" t="s">
        <v>212</v>
      </c>
    </row>
    <row r="121" spans="1:2" x14ac:dyDescent="0.2">
      <c r="A121" s="5" t="s">
        <v>213</v>
      </c>
      <c r="B121" s="5" t="s">
        <v>214</v>
      </c>
    </row>
    <row r="122" spans="1:2" x14ac:dyDescent="0.2">
      <c r="A122" s="5" t="s">
        <v>215</v>
      </c>
      <c r="B122" s="5" t="s">
        <v>216</v>
      </c>
    </row>
    <row r="123" spans="1:2" x14ac:dyDescent="0.2">
      <c r="A123" s="284" t="s">
        <v>217</v>
      </c>
      <c r="B123" s="285" t="s">
        <v>973</v>
      </c>
    </row>
    <row r="124" spans="1:2" x14ac:dyDescent="0.2">
      <c r="A124" s="5" t="s">
        <v>218</v>
      </c>
      <c r="B124" s="5" t="s">
        <v>219</v>
      </c>
    </row>
    <row r="125" spans="1:2" x14ac:dyDescent="0.2">
      <c r="A125" s="5" t="s">
        <v>220</v>
      </c>
      <c r="B125" s="5" t="s">
        <v>221</v>
      </c>
    </row>
    <row r="126" spans="1:2" x14ac:dyDescent="0.2">
      <c r="A126" s="5" t="s">
        <v>222</v>
      </c>
      <c r="B126" s="5" t="s">
        <v>223</v>
      </c>
    </row>
    <row r="127" spans="1:2" x14ac:dyDescent="0.2">
      <c r="A127" s="5" t="s">
        <v>224</v>
      </c>
      <c r="B127" s="5" t="s">
        <v>225</v>
      </c>
    </row>
    <row r="128" spans="1:2" x14ac:dyDescent="0.2">
      <c r="A128" s="5" t="s">
        <v>226</v>
      </c>
      <c r="B128" s="5" t="s">
        <v>227</v>
      </c>
    </row>
    <row r="129" spans="1:2" x14ac:dyDescent="0.2">
      <c r="A129" s="5" t="s">
        <v>228</v>
      </c>
      <c r="B129" s="5" t="s">
        <v>229</v>
      </c>
    </row>
    <row r="130" spans="1:2" x14ac:dyDescent="0.2">
      <c r="A130" s="5" t="s">
        <v>230</v>
      </c>
      <c r="B130" s="5" t="s">
        <v>954</v>
      </c>
    </row>
    <row r="131" spans="1:2" x14ac:dyDescent="0.2">
      <c r="A131" s="5" t="s">
        <v>231</v>
      </c>
      <c r="B131" s="5" t="s">
        <v>232</v>
      </c>
    </row>
    <row r="132" spans="1:2" x14ac:dyDescent="0.2">
      <c r="A132" s="5" t="s">
        <v>233</v>
      </c>
      <c r="B132" s="5" t="s">
        <v>234</v>
      </c>
    </row>
    <row r="133" spans="1:2" x14ac:dyDescent="0.2">
      <c r="A133" s="5" t="s">
        <v>235</v>
      </c>
      <c r="B133" s="5" t="s">
        <v>236</v>
      </c>
    </row>
    <row r="134" spans="1:2" x14ac:dyDescent="0.2">
      <c r="A134" s="5" t="s">
        <v>237</v>
      </c>
      <c r="B134" s="5" t="s">
        <v>238</v>
      </c>
    </row>
    <row r="135" spans="1:2" x14ac:dyDescent="0.2">
      <c r="A135" s="5" t="s">
        <v>239</v>
      </c>
      <c r="B135" s="5" t="s">
        <v>240</v>
      </c>
    </row>
    <row r="136" spans="1:2" x14ac:dyDescent="0.2">
      <c r="A136" s="5" t="s">
        <v>241</v>
      </c>
      <c r="B136" s="5" t="s">
        <v>242</v>
      </c>
    </row>
    <row r="137" spans="1:2" x14ac:dyDescent="0.2">
      <c r="A137" s="5" t="s">
        <v>243</v>
      </c>
      <c r="B137" s="5" t="s">
        <v>244</v>
      </c>
    </row>
    <row r="138" spans="1:2" x14ac:dyDescent="0.2">
      <c r="A138" s="5" t="s">
        <v>245</v>
      </c>
      <c r="B138" s="5" t="s">
        <v>246</v>
      </c>
    </row>
    <row r="139" spans="1:2" x14ac:dyDescent="0.2">
      <c r="A139" s="5" t="s">
        <v>247</v>
      </c>
      <c r="B139" s="5" t="s">
        <v>248</v>
      </c>
    </row>
    <row r="140" spans="1:2" x14ac:dyDescent="0.2">
      <c r="A140" s="5" t="s">
        <v>249</v>
      </c>
      <c r="B140" s="5" t="s">
        <v>250</v>
      </c>
    </row>
    <row r="141" spans="1:2" x14ac:dyDescent="0.2">
      <c r="A141" s="5" t="s">
        <v>251</v>
      </c>
      <c r="B141" s="5" t="s">
        <v>252</v>
      </c>
    </row>
    <row r="142" spans="1:2" x14ac:dyDescent="0.2">
      <c r="A142" s="5" t="s">
        <v>253</v>
      </c>
      <c r="B142" s="5" t="s">
        <v>254</v>
      </c>
    </row>
    <row r="143" spans="1:2" x14ac:dyDescent="0.2">
      <c r="A143" s="5" t="s">
        <v>255</v>
      </c>
      <c r="B143" s="5" t="s">
        <v>256</v>
      </c>
    </row>
    <row r="144" spans="1:2" x14ac:dyDescent="0.2">
      <c r="A144" s="5" t="s">
        <v>257</v>
      </c>
      <c r="B144" s="5" t="s">
        <v>258</v>
      </c>
    </row>
    <row r="145" spans="1:2" x14ac:dyDescent="0.2">
      <c r="A145" s="5" t="s">
        <v>259</v>
      </c>
      <c r="B145" s="5" t="s">
        <v>260</v>
      </c>
    </row>
    <row r="146" spans="1:2" x14ac:dyDescent="0.2">
      <c r="A146" s="5" t="s">
        <v>261</v>
      </c>
      <c r="B146" s="5" t="s">
        <v>262</v>
      </c>
    </row>
    <row r="147" spans="1:2" x14ac:dyDescent="0.2">
      <c r="A147" s="5" t="s">
        <v>263</v>
      </c>
      <c r="B147" s="5" t="s">
        <v>264</v>
      </c>
    </row>
    <row r="148" spans="1:2" x14ac:dyDescent="0.2">
      <c r="A148" s="5" t="s">
        <v>265</v>
      </c>
      <c r="B148" s="5" t="s">
        <v>266</v>
      </c>
    </row>
    <row r="149" spans="1:2" x14ac:dyDescent="0.2">
      <c r="A149" s="5" t="s">
        <v>267</v>
      </c>
      <c r="B149" s="5" t="s">
        <v>268</v>
      </c>
    </row>
    <row r="150" spans="1:2" x14ac:dyDescent="0.2">
      <c r="A150" s="5" t="s">
        <v>269</v>
      </c>
      <c r="B150" s="5" t="s">
        <v>270</v>
      </c>
    </row>
    <row r="151" spans="1:2" x14ac:dyDescent="0.2">
      <c r="A151" s="5" t="s">
        <v>271</v>
      </c>
      <c r="B151" s="5" t="s">
        <v>272</v>
      </c>
    </row>
    <row r="152" spans="1:2" x14ac:dyDescent="0.2">
      <c r="A152" s="5" t="s">
        <v>273</v>
      </c>
      <c r="B152" s="5" t="s">
        <v>274</v>
      </c>
    </row>
    <row r="153" spans="1:2" x14ac:dyDescent="0.2">
      <c r="A153" s="5" t="s">
        <v>275</v>
      </c>
      <c r="B153" s="5" t="s">
        <v>276</v>
      </c>
    </row>
    <row r="154" spans="1:2" x14ac:dyDescent="0.2">
      <c r="A154" s="5" t="s">
        <v>277</v>
      </c>
      <c r="B154" s="5" t="s">
        <v>278</v>
      </c>
    </row>
    <row r="155" spans="1:2" x14ac:dyDescent="0.2">
      <c r="A155" s="284" t="s">
        <v>279</v>
      </c>
      <c r="B155" s="284" t="s">
        <v>280</v>
      </c>
    </row>
    <row r="156" spans="1:2" x14ac:dyDescent="0.2">
      <c r="A156" s="5" t="s">
        <v>281</v>
      </c>
      <c r="B156" s="5" t="s">
        <v>282</v>
      </c>
    </row>
    <row r="157" spans="1:2" x14ac:dyDescent="0.2">
      <c r="A157" s="5" t="s">
        <v>283</v>
      </c>
      <c r="B157" s="5" t="s">
        <v>284</v>
      </c>
    </row>
    <row r="158" spans="1:2" x14ac:dyDescent="0.2">
      <c r="A158" s="5" t="s">
        <v>285</v>
      </c>
      <c r="B158" s="5" t="s">
        <v>286</v>
      </c>
    </row>
    <row r="159" spans="1:2" x14ac:dyDescent="0.2">
      <c r="A159" s="5" t="s">
        <v>287</v>
      </c>
      <c r="B159" s="5" t="s">
        <v>288</v>
      </c>
    </row>
    <row r="160" spans="1:2" x14ac:dyDescent="0.2">
      <c r="A160" s="5" t="s">
        <v>289</v>
      </c>
      <c r="B160" s="5" t="s">
        <v>290</v>
      </c>
    </row>
    <row r="161" spans="1:2" x14ac:dyDescent="0.2">
      <c r="A161" s="5" t="s">
        <v>291</v>
      </c>
      <c r="B161" s="5" t="s">
        <v>292</v>
      </c>
    </row>
    <row r="162" spans="1:2" x14ac:dyDescent="0.2">
      <c r="A162" s="5" t="s">
        <v>293</v>
      </c>
      <c r="B162" s="5" t="s">
        <v>294</v>
      </c>
    </row>
    <row r="163" spans="1:2" x14ac:dyDescent="0.2">
      <c r="A163" s="5" t="s">
        <v>295</v>
      </c>
      <c r="B163" s="5" t="s">
        <v>296</v>
      </c>
    </row>
    <row r="164" spans="1:2" x14ac:dyDescent="0.2">
      <c r="A164" s="5" t="s">
        <v>297</v>
      </c>
      <c r="B164" s="5" t="s">
        <v>298</v>
      </c>
    </row>
    <row r="165" spans="1:2" x14ac:dyDescent="0.2">
      <c r="A165" s="284" t="s">
        <v>974</v>
      </c>
      <c r="B165" s="285" t="s">
        <v>975</v>
      </c>
    </row>
    <row r="166" spans="1:2" x14ac:dyDescent="0.2">
      <c r="A166" s="5" t="s">
        <v>299</v>
      </c>
      <c r="B166" s="5" t="s">
        <v>300</v>
      </c>
    </row>
    <row r="167" spans="1:2" x14ac:dyDescent="0.2">
      <c r="A167" s="5" t="s">
        <v>301</v>
      </c>
      <c r="B167" s="5" t="s">
        <v>302</v>
      </c>
    </row>
    <row r="168" spans="1:2" x14ac:dyDescent="0.2">
      <c r="A168" s="5" t="s">
        <v>303</v>
      </c>
      <c r="B168" s="5" t="s">
        <v>304</v>
      </c>
    </row>
    <row r="169" spans="1:2" x14ac:dyDescent="0.2">
      <c r="A169" s="5" t="s">
        <v>305</v>
      </c>
      <c r="B169" s="5" t="s">
        <v>306</v>
      </c>
    </row>
    <row r="170" spans="1:2" x14ac:dyDescent="0.2">
      <c r="A170" s="5" t="s">
        <v>307</v>
      </c>
      <c r="B170" s="5" t="s">
        <v>308</v>
      </c>
    </row>
    <row r="171" spans="1:2" x14ac:dyDescent="0.2">
      <c r="A171" s="5" t="s">
        <v>309</v>
      </c>
      <c r="B171" s="5" t="s">
        <v>310</v>
      </c>
    </row>
    <row r="172" spans="1:2" x14ac:dyDescent="0.2">
      <c r="A172" s="5" t="s">
        <v>311</v>
      </c>
      <c r="B172" s="5" t="s">
        <v>955</v>
      </c>
    </row>
    <row r="173" spans="1:2" x14ac:dyDescent="0.2">
      <c r="A173" s="5" t="s">
        <v>312</v>
      </c>
      <c r="B173" s="5" t="s">
        <v>313</v>
      </c>
    </row>
    <row r="174" spans="1:2" x14ac:dyDescent="0.2">
      <c r="A174" s="5" t="s">
        <v>956</v>
      </c>
      <c r="B174" s="5" t="s">
        <v>957</v>
      </c>
    </row>
    <row r="175" spans="1:2" x14ac:dyDescent="0.2">
      <c r="A175" s="5" t="s">
        <v>947</v>
      </c>
      <c r="B175" s="5" t="s">
        <v>948</v>
      </c>
    </row>
    <row r="176" spans="1:2" x14ac:dyDescent="0.2">
      <c r="A176" s="5" t="s">
        <v>314</v>
      </c>
      <c r="B176" s="5" t="s">
        <v>315</v>
      </c>
    </row>
    <row r="177" spans="1:2" x14ac:dyDescent="0.2">
      <c r="A177" s="5" t="s">
        <v>316</v>
      </c>
      <c r="B177" s="5" t="s">
        <v>317</v>
      </c>
    </row>
    <row r="178" spans="1:2" x14ac:dyDescent="0.2">
      <c r="A178" s="5" t="s">
        <v>318</v>
      </c>
      <c r="B178" s="5" t="s">
        <v>319</v>
      </c>
    </row>
    <row r="179" spans="1:2" x14ac:dyDescent="0.2">
      <c r="A179" s="5" t="s">
        <v>320</v>
      </c>
      <c r="B179" s="5" t="s">
        <v>321</v>
      </c>
    </row>
    <row r="180" spans="1:2" x14ac:dyDescent="0.2">
      <c r="A180" s="5" t="s">
        <v>322</v>
      </c>
      <c r="B180" s="5" t="s">
        <v>323</v>
      </c>
    </row>
    <row r="181" spans="1:2" x14ac:dyDescent="0.2">
      <c r="A181" s="5" t="s">
        <v>324</v>
      </c>
      <c r="B181" s="5" t="s">
        <v>325</v>
      </c>
    </row>
    <row r="182" spans="1:2" x14ac:dyDescent="0.2">
      <c r="A182" s="5" t="s">
        <v>326</v>
      </c>
      <c r="B182" s="5" t="s">
        <v>327</v>
      </c>
    </row>
    <row r="183" spans="1:2" x14ac:dyDescent="0.2">
      <c r="A183" s="5" t="s">
        <v>328</v>
      </c>
      <c r="B183" s="5" t="s">
        <v>329</v>
      </c>
    </row>
    <row r="184" spans="1:2" x14ac:dyDescent="0.2">
      <c r="A184" s="5" t="s">
        <v>330</v>
      </c>
      <c r="B184" s="5" t="s">
        <v>331</v>
      </c>
    </row>
    <row r="185" spans="1:2" x14ac:dyDescent="0.2">
      <c r="A185" s="5" t="s">
        <v>332</v>
      </c>
      <c r="B185" s="5" t="s">
        <v>333</v>
      </c>
    </row>
    <row r="186" spans="1:2" x14ac:dyDescent="0.2">
      <c r="A186" s="5" t="s">
        <v>334</v>
      </c>
      <c r="B186" s="5" t="s">
        <v>335</v>
      </c>
    </row>
    <row r="187" spans="1:2" x14ac:dyDescent="0.2">
      <c r="A187" s="5" t="s">
        <v>336</v>
      </c>
      <c r="B187" s="5" t="s">
        <v>337</v>
      </c>
    </row>
    <row r="188" spans="1:2" x14ac:dyDescent="0.2">
      <c r="A188" s="5" t="s">
        <v>338</v>
      </c>
      <c r="B188" s="5" t="s">
        <v>339</v>
      </c>
    </row>
    <row r="189" spans="1:2" x14ac:dyDescent="0.2">
      <c r="A189" s="5" t="s">
        <v>340</v>
      </c>
      <c r="B189" s="5" t="s">
        <v>341</v>
      </c>
    </row>
    <row r="190" spans="1:2" x14ac:dyDescent="0.2">
      <c r="A190" s="5" t="s">
        <v>342</v>
      </c>
      <c r="B190" s="5" t="s">
        <v>343</v>
      </c>
    </row>
    <row r="191" spans="1:2" x14ac:dyDescent="0.2">
      <c r="A191" s="5" t="s">
        <v>344</v>
      </c>
      <c r="B191" s="5" t="s">
        <v>345</v>
      </c>
    </row>
    <row r="192" spans="1:2" x14ac:dyDescent="0.2">
      <c r="A192" s="5" t="s">
        <v>346</v>
      </c>
      <c r="B192" s="5" t="s">
        <v>347</v>
      </c>
    </row>
    <row r="193" spans="1:2" x14ac:dyDescent="0.2">
      <c r="A193" s="5" t="s">
        <v>348</v>
      </c>
      <c r="B193" s="5" t="s">
        <v>349</v>
      </c>
    </row>
    <row r="194" spans="1:2" x14ac:dyDescent="0.2">
      <c r="A194" s="5" t="s">
        <v>350</v>
      </c>
      <c r="B194" s="5" t="s">
        <v>351</v>
      </c>
    </row>
    <row r="195" spans="1:2" x14ac:dyDescent="0.2">
      <c r="A195" s="5" t="s">
        <v>352</v>
      </c>
      <c r="B195" s="5" t="s">
        <v>353</v>
      </c>
    </row>
    <row r="196" spans="1:2" x14ac:dyDescent="0.2">
      <c r="A196" s="5" t="s">
        <v>354</v>
      </c>
      <c r="B196" s="5" t="s">
        <v>355</v>
      </c>
    </row>
    <row r="197" spans="1:2" x14ac:dyDescent="0.2">
      <c r="A197" s="5" t="s">
        <v>356</v>
      </c>
      <c r="B197" s="5" t="s">
        <v>357</v>
      </c>
    </row>
    <row r="198" spans="1:2" x14ac:dyDescent="0.2">
      <c r="A198" s="5" t="s">
        <v>358</v>
      </c>
      <c r="B198" s="5" t="s">
        <v>359</v>
      </c>
    </row>
    <row r="199" spans="1:2" x14ac:dyDescent="0.2">
      <c r="A199" s="5" t="s">
        <v>360</v>
      </c>
      <c r="B199" s="5" t="s">
        <v>361</v>
      </c>
    </row>
    <row r="200" spans="1:2" x14ac:dyDescent="0.2">
      <c r="A200" s="5" t="s">
        <v>362</v>
      </c>
      <c r="B200" s="5" t="s">
        <v>363</v>
      </c>
    </row>
    <row r="201" spans="1:2" x14ac:dyDescent="0.2">
      <c r="A201" s="5" t="s">
        <v>364</v>
      </c>
      <c r="B201" s="5" t="s">
        <v>365</v>
      </c>
    </row>
    <row r="202" spans="1:2" x14ac:dyDescent="0.2">
      <c r="A202" s="5" t="s">
        <v>366</v>
      </c>
      <c r="B202" s="5" t="s">
        <v>367</v>
      </c>
    </row>
    <row r="203" spans="1:2" x14ac:dyDescent="0.2">
      <c r="A203" s="5" t="s">
        <v>368</v>
      </c>
      <c r="B203" s="5" t="s">
        <v>369</v>
      </c>
    </row>
    <row r="204" spans="1:2" x14ac:dyDescent="0.2">
      <c r="A204" s="5" t="s">
        <v>370</v>
      </c>
      <c r="B204" s="5" t="s">
        <v>371</v>
      </c>
    </row>
    <row r="205" spans="1:2" x14ac:dyDescent="0.2">
      <c r="A205" s="7"/>
      <c r="B205" s="8"/>
    </row>
    <row r="206" spans="1:2" x14ac:dyDescent="0.2">
      <c r="A206" s="6"/>
      <c r="B206" s="6"/>
    </row>
    <row r="207" spans="1:2" x14ac:dyDescent="0.2">
      <c r="A207" s="7"/>
      <c r="B207" s="11"/>
    </row>
    <row r="208" spans="1:2" x14ac:dyDescent="0.2">
      <c r="A208" s="6"/>
      <c r="B208" s="6"/>
    </row>
    <row r="209" spans="1:2" x14ac:dyDescent="0.2">
      <c r="A209" s="9"/>
      <c r="B209" s="10"/>
    </row>
    <row r="210" spans="1:2" x14ac:dyDescent="0.2">
      <c r="A210" s="6"/>
      <c r="B210" s="6"/>
    </row>
    <row r="211" spans="1:2" x14ac:dyDescent="0.2">
      <c r="A211" s="7"/>
      <c r="B211" s="8"/>
    </row>
    <row r="212" spans="1:2" x14ac:dyDescent="0.2">
      <c r="A212" s="6"/>
      <c r="B212" s="6"/>
    </row>
    <row r="213" spans="1:2" x14ac:dyDescent="0.2">
      <c r="A213" s="7"/>
      <c r="B213" s="8"/>
    </row>
    <row r="214" spans="1:2" x14ac:dyDescent="0.2">
      <c r="A214" s="6"/>
      <c r="B214" s="6"/>
    </row>
    <row r="215" spans="1:2" x14ac:dyDescent="0.2">
      <c r="A215" s="6"/>
      <c r="B215" s="6"/>
    </row>
    <row r="216" spans="1:2" x14ac:dyDescent="0.2">
      <c r="A216" s="7"/>
      <c r="B216" s="8"/>
    </row>
    <row r="217" spans="1:2" x14ac:dyDescent="0.2">
      <c r="A217" s="6"/>
      <c r="B217" s="6"/>
    </row>
    <row r="218" spans="1:2" x14ac:dyDescent="0.2">
      <c r="A218" s="7"/>
      <c r="B218" s="8"/>
    </row>
    <row r="219" spans="1:2" x14ac:dyDescent="0.2">
      <c r="A219" s="6"/>
      <c r="B219" s="6"/>
    </row>
    <row r="220" spans="1:2" x14ac:dyDescent="0.2">
      <c r="A220" s="7"/>
      <c r="B220" s="8"/>
    </row>
    <row r="221" spans="1:2" x14ac:dyDescent="0.2">
      <c r="A221" s="7"/>
      <c r="B221" s="8"/>
    </row>
    <row r="222" spans="1:2" x14ac:dyDescent="0.2">
      <c r="A222" s="6"/>
      <c r="B222" s="6"/>
    </row>
    <row r="223" spans="1:2" x14ac:dyDescent="0.2">
      <c r="A223" s="7"/>
      <c r="B223" s="8"/>
    </row>
    <row r="224" spans="1:2" x14ac:dyDescent="0.2">
      <c r="A224" s="6"/>
      <c r="B224" s="6"/>
    </row>
    <row r="225" spans="1:2" x14ac:dyDescent="0.2">
      <c r="A225" s="7"/>
      <c r="B225" s="8"/>
    </row>
    <row r="226" spans="1:2" x14ac:dyDescent="0.2">
      <c r="A226" s="9"/>
      <c r="B226" s="10"/>
    </row>
    <row r="227" spans="1:2" x14ac:dyDescent="0.2">
      <c r="A227" s="7"/>
      <c r="B227" s="8"/>
    </row>
    <row r="228" spans="1:2" x14ac:dyDescent="0.2">
      <c r="A228" s="7"/>
      <c r="B228" s="8"/>
    </row>
    <row r="229" spans="1:2" x14ac:dyDescent="0.2">
      <c r="A229" s="7"/>
      <c r="B229" s="8"/>
    </row>
    <row r="230" spans="1:2" x14ac:dyDescent="0.2">
      <c r="A230" s="6"/>
      <c r="B230" s="6"/>
    </row>
    <row r="231" spans="1:2" x14ac:dyDescent="0.2">
      <c r="A231" s="7"/>
      <c r="B231" s="11"/>
    </row>
    <row r="232" spans="1:2" x14ac:dyDescent="0.2">
      <c r="A232" s="7"/>
      <c r="B232" s="8"/>
    </row>
    <row r="233" spans="1:2" x14ac:dyDescent="0.2">
      <c r="A233" s="6"/>
      <c r="B233" s="6"/>
    </row>
    <row r="234" spans="1:2" x14ac:dyDescent="0.2">
      <c r="A234" s="7"/>
      <c r="B234" s="8"/>
    </row>
    <row r="235" spans="1:2" x14ac:dyDescent="0.2">
      <c r="A235" s="7"/>
      <c r="B235" s="8"/>
    </row>
    <row r="236" spans="1:2" x14ac:dyDescent="0.2">
      <c r="A236" s="6"/>
      <c r="B236" s="6"/>
    </row>
    <row r="237" spans="1:2" x14ac:dyDescent="0.2">
      <c r="A237" s="12"/>
      <c r="B237" s="11"/>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Z270"/>
  <sheetViews>
    <sheetView topLeftCell="J1" zoomScale="85" zoomScaleNormal="85" workbookViewId="0">
      <selection activeCell="X11" sqref="X11"/>
    </sheetView>
  </sheetViews>
  <sheetFormatPr defaultRowHeight="15" x14ac:dyDescent="0.25"/>
  <cols>
    <col min="1" max="2" width="48.85546875" bestFit="1" customWidth="1"/>
    <col min="3" max="3" width="48.85546875" customWidth="1"/>
    <col min="5" max="5" width="51.140625" customWidth="1"/>
    <col min="7" max="7" width="48.85546875" bestFit="1" customWidth="1"/>
    <col min="9" max="9" width="17.7109375" bestFit="1" customWidth="1"/>
    <col min="11" max="11" width="50.5703125" bestFit="1" customWidth="1"/>
    <col min="12" max="12" width="9.7109375" style="16" customWidth="1"/>
    <col min="13" max="13" width="41" style="16" bestFit="1" customWidth="1"/>
    <col min="14" max="15" width="9.7109375" style="16" customWidth="1"/>
    <col min="16" max="16" width="13.42578125" style="16" customWidth="1"/>
    <col min="17" max="17" width="12.42578125" style="16" customWidth="1"/>
    <col min="18" max="18" width="30.85546875" style="16" bestFit="1" customWidth="1"/>
    <col min="19" max="19" width="9.7109375" bestFit="1" customWidth="1"/>
    <col min="20" max="20" width="15.7109375" bestFit="1" customWidth="1"/>
    <col min="21" max="22" width="11.85546875" customWidth="1"/>
    <col min="24" max="24" width="40.140625" bestFit="1" customWidth="1"/>
    <col min="25" max="25" width="15.5703125" bestFit="1" customWidth="1"/>
    <col min="26" max="26" width="26" bestFit="1" customWidth="1"/>
  </cols>
  <sheetData>
    <row r="1" spans="1:26" ht="15.75" thickBot="1" x14ac:dyDescent="0.3">
      <c r="A1" s="13" t="s">
        <v>372</v>
      </c>
      <c r="B1" s="14">
        <v>42912</v>
      </c>
      <c r="C1" s="15">
        <f>YEAR($B$1)</f>
        <v>2017</v>
      </c>
      <c r="U1" s="17"/>
    </row>
    <row r="2" spans="1:26" ht="15.75" thickBot="1" x14ac:dyDescent="0.3">
      <c r="A2" s="18" t="s">
        <v>373</v>
      </c>
      <c r="B2" s="18" t="s">
        <v>374</v>
      </c>
      <c r="C2" s="18" t="s">
        <v>375</v>
      </c>
      <c r="E2" s="309" t="s">
        <v>376</v>
      </c>
      <c r="F2" s="310"/>
      <c r="G2" s="310"/>
      <c r="H2" s="310"/>
      <c r="I2" s="310"/>
      <c r="J2" s="310"/>
      <c r="K2" s="310"/>
      <c r="L2" s="310"/>
      <c r="M2" s="310"/>
      <c r="N2" s="310"/>
      <c r="O2" s="310"/>
      <c r="P2" s="310"/>
      <c r="Q2" s="310"/>
      <c r="R2" s="311"/>
      <c r="T2" s="18" t="s">
        <v>377</v>
      </c>
      <c r="U2" s="19"/>
      <c r="V2" s="18" t="s">
        <v>378</v>
      </c>
      <c r="X2" s="18" t="s">
        <v>379</v>
      </c>
    </row>
    <row r="3" spans="1:26" x14ac:dyDescent="0.25">
      <c r="A3" s="20" t="s">
        <v>380</v>
      </c>
      <c r="B3" s="20" t="s">
        <v>380</v>
      </c>
      <c r="C3" s="20" t="s">
        <v>380</v>
      </c>
      <c r="E3" s="177"/>
      <c r="S3" s="21"/>
      <c r="T3" s="20" t="s">
        <v>380</v>
      </c>
      <c r="U3" s="22"/>
      <c r="V3" s="20" t="s">
        <v>380</v>
      </c>
      <c r="X3" s="20" t="s">
        <v>380</v>
      </c>
    </row>
    <row r="4" spans="1:26" x14ac:dyDescent="0.25">
      <c r="A4" t="s">
        <v>381</v>
      </c>
      <c r="B4" t="s">
        <v>381</v>
      </c>
      <c r="C4" t="s">
        <v>381</v>
      </c>
      <c r="E4" s="18" t="s">
        <v>929</v>
      </c>
      <c r="G4" s="18" t="s">
        <v>936</v>
      </c>
      <c r="I4" s="23" t="s">
        <v>894</v>
      </c>
      <c r="K4" s="24" t="s">
        <v>897</v>
      </c>
      <c r="M4" s="208" t="s">
        <v>899</v>
      </c>
      <c r="O4" s="25" t="s">
        <v>382</v>
      </c>
      <c r="P4" s="26"/>
      <c r="Q4" s="26"/>
      <c r="R4" s="26"/>
      <c r="S4" s="21"/>
      <c r="T4" t="s">
        <v>383</v>
      </c>
      <c r="U4" s="17"/>
      <c r="V4" t="s">
        <v>384</v>
      </c>
      <c r="X4" t="s">
        <v>385</v>
      </c>
    </row>
    <row r="5" spans="1:26" x14ac:dyDescent="0.25">
      <c r="A5" t="s">
        <v>386</v>
      </c>
      <c r="B5" t="s">
        <v>386</v>
      </c>
      <c r="C5" t="s">
        <v>386</v>
      </c>
      <c r="E5" s="253" t="s">
        <v>387</v>
      </c>
      <c r="G5" s="253" t="s">
        <v>381</v>
      </c>
      <c r="I5" t="s">
        <v>512</v>
      </c>
      <c r="K5" s="27" t="s">
        <v>381</v>
      </c>
      <c r="M5" s="209" t="s">
        <v>443</v>
      </c>
      <c r="O5" s="259">
        <v>2025</v>
      </c>
      <c r="P5" s="257">
        <v>45658</v>
      </c>
      <c r="Q5" s="256" t="s">
        <v>459</v>
      </c>
      <c r="R5" s="256" t="s">
        <v>389</v>
      </c>
      <c r="S5" s="21"/>
      <c r="T5" t="s">
        <v>390</v>
      </c>
      <c r="U5" s="17"/>
      <c r="V5" t="s">
        <v>391</v>
      </c>
      <c r="X5" t="s">
        <v>392</v>
      </c>
    </row>
    <row r="6" spans="1:26" x14ac:dyDescent="0.25">
      <c r="A6" t="s">
        <v>393</v>
      </c>
      <c r="B6" t="s">
        <v>393</v>
      </c>
      <c r="C6" t="s">
        <v>393</v>
      </c>
      <c r="E6" s="253" t="s">
        <v>395</v>
      </c>
      <c r="G6" s="253" t="s">
        <v>394</v>
      </c>
      <c r="I6" t="s">
        <v>448</v>
      </c>
      <c r="K6" s="27" t="s">
        <v>394</v>
      </c>
      <c r="M6" s="209" t="s">
        <v>387</v>
      </c>
      <c r="O6" s="205"/>
      <c r="P6" s="206">
        <v>45765</v>
      </c>
      <c r="Q6" s="205" t="s">
        <v>396</v>
      </c>
      <c r="R6" s="205" t="s">
        <v>397</v>
      </c>
      <c r="S6" s="21"/>
      <c r="T6" t="s">
        <v>398</v>
      </c>
    </row>
    <row r="7" spans="1:26" x14ac:dyDescent="0.25">
      <c r="A7" t="s">
        <v>394</v>
      </c>
      <c r="B7" t="s">
        <v>394</v>
      </c>
      <c r="C7" t="s">
        <v>394</v>
      </c>
      <c r="E7" s="253" t="s">
        <v>558</v>
      </c>
      <c r="G7" s="253" t="s">
        <v>399</v>
      </c>
      <c r="I7" t="s">
        <v>510</v>
      </c>
      <c r="K7" s="27" t="s">
        <v>401</v>
      </c>
      <c r="M7" s="209" t="s">
        <v>395</v>
      </c>
      <c r="O7" s="205"/>
      <c r="P7" s="206">
        <v>45768</v>
      </c>
      <c r="Q7" s="205" t="s">
        <v>388</v>
      </c>
      <c r="R7" s="205" t="s">
        <v>402</v>
      </c>
      <c r="S7" s="21"/>
      <c r="T7" t="s">
        <v>403</v>
      </c>
      <c r="X7" s="28" t="s">
        <v>976</v>
      </c>
      <c r="Y7" t="s">
        <v>404</v>
      </c>
    </row>
    <row r="8" spans="1:26" x14ac:dyDescent="0.25">
      <c r="A8" t="s">
        <v>405</v>
      </c>
      <c r="B8" t="s">
        <v>405</v>
      </c>
      <c r="C8" t="s">
        <v>405</v>
      </c>
      <c r="E8" s="253" t="s">
        <v>563</v>
      </c>
      <c r="G8" s="253" t="s">
        <v>406</v>
      </c>
      <c r="I8" t="s">
        <v>515</v>
      </c>
      <c r="K8" s="27" t="s">
        <v>406</v>
      </c>
      <c r="M8" s="209" t="s">
        <v>400</v>
      </c>
      <c r="O8" s="205"/>
      <c r="P8" s="206">
        <v>45782</v>
      </c>
      <c r="Q8" s="205" t="s">
        <v>388</v>
      </c>
      <c r="R8" s="205" t="s">
        <v>407</v>
      </c>
      <c r="S8" s="21"/>
      <c r="T8" t="s">
        <v>408</v>
      </c>
      <c r="X8" s="29">
        <v>1035</v>
      </c>
      <c r="Y8" s="30">
        <v>14</v>
      </c>
      <c r="Z8" t="s">
        <v>886</v>
      </c>
    </row>
    <row r="9" spans="1:26" x14ac:dyDescent="0.25">
      <c r="A9" t="s">
        <v>409</v>
      </c>
      <c r="B9" t="s">
        <v>409</v>
      </c>
      <c r="C9" t="s">
        <v>409</v>
      </c>
      <c r="E9" s="253" t="s">
        <v>411</v>
      </c>
      <c r="G9" s="253" t="s">
        <v>410</v>
      </c>
      <c r="K9" s="27" t="s">
        <v>410</v>
      </c>
      <c r="M9" s="209" t="s">
        <v>533</v>
      </c>
      <c r="O9" s="205"/>
      <c r="P9" s="206">
        <v>45803</v>
      </c>
      <c r="Q9" s="205" t="s">
        <v>388</v>
      </c>
      <c r="R9" s="205" t="s">
        <v>412</v>
      </c>
      <c r="S9" s="21"/>
      <c r="T9" t="s">
        <v>413</v>
      </c>
      <c r="X9" s="29">
        <v>776</v>
      </c>
      <c r="Z9" t="s">
        <v>887</v>
      </c>
    </row>
    <row r="10" spans="1:26" x14ac:dyDescent="0.25">
      <c r="A10" t="s">
        <v>401</v>
      </c>
      <c r="B10" t="s">
        <v>401</v>
      </c>
      <c r="C10" t="s">
        <v>401</v>
      </c>
      <c r="E10" s="253" t="s">
        <v>415</v>
      </c>
      <c r="G10" s="253" t="s">
        <v>414</v>
      </c>
      <c r="K10" s="27" t="s">
        <v>416</v>
      </c>
      <c r="M10" s="209" t="s">
        <v>558</v>
      </c>
      <c r="O10" s="205"/>
      <c r="P10" s="206">
        <v>45894</v>
      </c>
      <c r="Q10" s="205" t="s">
        <v>388</v>
      </c>
      <c r="R10" s="205" t="s">
        <v>417</v>
      </c>
      <c r="S10" s="21"/>
      <c r="T10" t="s">
        <v>418</v>
      </c>
      <c r="X10" s="24" t="s">
        <v>692</v>
      </c>
    </row>
    <row r="11" spans="1:26" x14ac:dyDescent="0.25">
      <c r="A11" t="s">
        <v>419</v>
      </c>
      <c r="B11" t="s">
        <v>419</v>
      </c>
      <c r="C11" t="s">
        <v>419</v>
      </c>
      <c r="E11" s="253" t="s">
        <v>426</v>
      </c>
      <c r="G11" s="253" t="s">
        <v>420</v>
      </c>
      <c r="K11" s="27" t="s">
        <v>420</v>
      </c>
      <c r="M11" s="209" t="s">
        <v>563</v>
      </c>
      <c r="O11" s="205"/>
      <c r="P11" s="206">
        <v>46016</v>
      </c>
      <c r="Q11" s="205" t="s">
        <v>488</v>
      </c>
      <c r="R11" s="205" t="s">
        <v>422</v>
      </c>
      <c r="S11" s="21"/>
      <c r="T11" t="s">
        <v>423</v>
      </c>
      <c r="X11" s="277">
        <v>55</v>
      </c>
      <c r="Y11" s="177" t="s">
        <v>984</v>
      </c>
    </row>
    <row r="12" spans="1:26" x14ac:dyDescent="0.25">
      <c r="A12" t="s">
        <v>424</v>
      </c>
      <c r="B12" t="s">
        <v>424</v>
      </c>
      <c r="C12" t="s">
        <v>424</v>
      </c>
      <c r="E12" s="253" t="s">
        <v>432</v>
      </c>
      <c r="G12" s="253" t="s">
        <v>425</v>
      </c>
      <c r="K12" s="27" t="s">
        <v>427</v>
      </c>
      <c r="M12" s="209" t="s">
        <v>411</v>
      </c>
      <c r="O12" s="255"/>
      <c r="P12" s="206">
        <v>46017</v>
      </c>
      <c r="Q12" s="68" t="s">
        <v>396</v>
      </c>
      <c r="R12" s="68" t="s">
        <v>428</v>
      </c>
      <c r="S12" s="21"/>
      <c r="T12" t="s">
        <v>429</v>
      </c>
    </row>
    <row r="13" spans="1:26" x14ac:dyDescent="0.25">
      <c r="A13" t="s">
        <v>430</v>
      </c>
      <c r="B13" t="s">
        <v>430</v>
      </c>
      <c r="C13" t="s">
        <v>430</v>
      </c>
      <c r="E13" s="253" t="s">
        <v>435</v>
      </c>
      <c r="G13" s="253" t="s">
        <v>431</v>
      </c>
      <c r="K13" s="27" t="s">
        <v>433</v>
      </c>
      <c r="M13" s="209" t="s">
        <v>415</v>
      </c>
      <c r="O13" s="259">
        <v>2026</v>
      </c>
      <c r="P13" s="257">
        <v>46023</v>
      </c>
      <c r="Q13" s="258" t="s">
        <v>488</v>
      </c>
      <c r="R13" s="258" t="s">
        <v>389</v>
      </c>
      <c r="S13" s="21"/>
    </row>
    <row r="14" spans="1:26" x14ac:dyDescent="0.25">
      <c r="A14" t="s">
        <v>399</v>
      </c>
      <c r="B14" t="s">
        <v>399</v>
      </c>
      <c r="C14" t="s">
        <v>399</v>
      </c>
      <c r="E14" s="253" t="s">
        <v>437</v>
      </c>
      <c r="G14" s="253" t="s">
        <v>434</v>
      </c>
      <c r="I14" s="34"/>
      <c r="K14" s="27" t="s">
        <v>425</v>
      </c>
      <c r="M14" s="209" t="s">
        <v>421</v>
      </c>
      <c r="O14" s="205"/>
      <c r="P14" s="206">
        <v>46115</v>
      </c>
      <c r="Q14" s="68" t="s">
        <v>396</v>
      </c>
      <c r="R14" s="68" t="s">
        <v>397</v>
      </c>
      <c r="S14" s="21"/>
    </row>
    <row r="15" spans="1:26" x14ac:dyDescent="0.25">
      <c r="A15" t="s">
        <v>406</v>
      </c>
      <c r="B15" t="s">
        <v>406</v>
      </c>
      <c r="C15" t="s">
        <v>406</v>
      </c>
      <c r="E15" s="253" t="s">
        <v>441</v>
      </c>
      <c r="G15" s="253" t="s">
        <v>436</v>
      </c>
      <c r="I15" s="34"/>
      <c r="K15" s="27" t="s">
        <v>438</v>
      </c>
      <c r="M15" s="209" t="s">
        <v>426</v>
      </c>
      <c r="O15" s="205"/>
      <c r="P15" s="206">
        <v>46118</v>
      </c>
      <c r="Q15" s="68" t="s">
        <v>388</v>
      </c>
      <c r="R15" s="68" t="s">
        <v>402</v>
      </c>
      <c r="S15" s="21"/>
    </row>
    <row r="16" spans="1:26" x14ac:dyDescent="0.25">
      <c r="A16" t="s">
        <v>439</v>
      </c>
      <c r="B16" t="s">
        <v>439</v>
      </c>
      <c r="C16" t="s">
        <v>439</v>
      </c>
      <c r="E16" s="253" t="s">
        <v>445</v>
      </c>
      <c r="G16" s="253" t="s">
        <v>440</v>
      </c>
      <c r="I16" s="34"/>
      <c r="K16" s="27" t="s">
        <v>442</v>
      </c>
      <c r="M16" s="209" t="s">
        <v>432</v>
      </c>
      <c r="O16" s="205"/>
      <c r="P16" s="206">
        <v>46146</v>
      </c>
      <c r="Q16" s="68" t="s">
        <v>388</v>
      </c>
      <c r="R16" s="68" t="s">
        <v>407</v>
      </c>
      <c r="S16" s="21"/>
      <c r="T16" s="18" t="s">
        <v>874</v>
      </c>
    </row>
    <row r="17" spans="1:21" x14ac:dyDescent="0.25">
      <c r="A17" t="s">
        <v>443</v>
      </c>
      <c r="B17" t="s">
        <v>443</v>
      </c>
      <c r="C17" t="s">
        <v>443</v>
      </c>
      <c r="E17" s="253" t="s">
        <v>448</v>
      </c>
      <c r="G17" s="253" t="s">
        <v>444</v>
      </c>
      <c r="I17" s="34"/>
      <c r="K17" s="27" t="s">
        <v>446</v>
      </c>
      <c r="M17" s="209" t="s">
        <v>435</v>
      </c>
      <c r="O17" s="205"/>
      <c r="P17" s="206">
        <v>46167</v>
      </c>
      <c r="Q17" s="68" t="s">
        <v>388</v>
      </c>
      <c r="R17" s="68" t="s">
        <v>412</v>
      </c>
      <c r="S17" s="21"/>
      <c r="T17" s="20" t="s">
        <v>380</v>
      </c>
    </row>
    <row r="18" spans="1:21" x14ac:dyDescent="0.25">
      <c r="A18" t="s">
        <v>387</v>
      </c>
      <c r="B18" t="s">
        <v>387</v>
      </c>
      <c r="C18" t="s">
        <v>387</v>
      </c>
      <c r="E18" s="253" t="s">
        <v>452</v>
      </c>
      <c r="G18" s="253" t="s">
        <v>447</v>
      </c>
      <c r="I18" s="34"/>
      <c r="K18" s="27" t="s">
        <v>449</v>
      </c>
      <c r="M18" s="209" t="s">
        <v>437</v>
      </c>
      <c r="O18" s="205"/>
      <c r="P18" s="206">
        <v>46265</v>
      </c>
      <c r="Q18" s="68" t="s">
        <v>388</v>
      </c>
      <c r="R18" s="68" t="s">
        <v>417</v>
      </c>
      <c r="S18" s="21"/>
      <c r="T18" t="s">
        <v>450</v>
      </c>
    </row>
    <row r="19" spans="1:21" x14ac:dyDescent="0.25">
      <c r="A19" t="s">
        <v>410</v>
      </c>
      <c r="B19" t="s">
        <v>410</v>
      </c>
      <c r="C19" t="s">
        <v>410</v>
      </c>
      <c r="E19" s="253" t="s">
        <v>457</v>
      </c>
      <c r="G19" s="253" t="s">
        <v>451</v>
      </c>
      <c r="I19" s="34"/>
      <c r="K19" s="27" t="s">
        <v>453</v>
      </c>
      <c r="M19" s="209" t="s">
        <v>441</v>
      </c>
      <c r="O19" s="205"/>
      <c r="P19" s="206">
        <v>46381</v>
      </c>
      <c r="Q19" s="68" t="s">
        <v>396</v>
      </c>
      <c r="R19" s="68" t="s">
        <v>422</v>
      </c>
      <c r="S19" s="21"/>
      <c r="T19" t="s">
        <v>454</v>
      </c>
    </row>
    <row r="20" spans="1:21" x14ac:dyDescent="0.25">
      <c r="A20" t="s">
        <v>455</v>
      </c>
      <c r="B20" t="s">
        <v>455</v>
      </c>
      <c r="C20" t="s">
        <v>455</v>
      </c>
      <c r="E20" s="253" t="s">
        <v>470</v>
      </c>
      <c r="G20" s="253" t="s">
        <v>456</v>
      </c>
      <c r="I20" s="34"/>
      <c r="K20" s="27" t="s">
        <v>458</v>
      </c>
      <c r="M20" s="209" t="s">
        <v>445</v>
      </c>
      <c r="O20" s="264"/>
      <c r="P20" s="265">
        <v>46384</v>
      </c>
      <c r="Q20" s="266" t="s">
        <v>388</v>
      </c>
      <c r="R20" s="266" t="s">
        <v>985</v>
      </c>
      <c r="S20" s="21"/>
      <c r="T20" t="s">
        <v>460</v>
      </c>
    </row>
    <row r="21" spans="1:21" x14ac:dyDescent="0.25">
      <c r="A21" t="s">
        <v>414</v>
      </c>
      <c r="B21" t="s">
        <v>414</v>
      </c>
      <c r="C21" t="s">
        <v>414</v>
      </c>
      <c r="E21" s="253" t="s">
        <v>473</v>
      </c>
      <c r="G21" s="253" t="s">
        <v>461</v>
      </c>
      <c r="I21" s="34"/>
      <c r="K21" s="27" t="s">
        <v>463</v>
      </c>
      <c r="M21" s="209" t="s">
        <v>448</v>
      </c>
      <c r="O21" s="261">
        <v>2027</v>
      </c>
      <c r="P21" s="262">
        <v>46388</v>
      </c>
      <c r="Q21" s="201" t="s">
        <v>396</v>
      </c>
      <c r="R21" s="201" t="s">
        <v>389</v>
      </c>
      <c r="S21" s="21"/>
      <c r="T21" t="s">
        <v>464</v>
      </c>
    </row>
    <row r="22" spans="1:21" x14ac:dyDescent="0.25">
      <c r="A22" t="s">
        <v>416</v>
      </c>
      <c r="B22" t="s">
        <v>416</v>
      </c>
      <c r="C22" t="s">
        <v>416</v>
      </c>
      <c r="E22" s="253" t="s">
        <v>476</v>
      </c>
      <c r="G22" s="253" t="s">
        <v>465</v>
      </c>
      <c r="I22" s="34"/>
      <c r="K22" s="27" t="s">
        <v>467</v>
      </c>
      <c r="M22" s="209" t="s">
        <v>452</v>
      </c>
      <c r="O22" s="263"/>
      <c r="P22" s="262">
        <v>46472</v>
      </c>
      <c r="Q22" s="201" t="s">
        <v>396</v>
      </c>
      <c r="R22" s="201" t="s">
        <v>397</v>
      </c>
      <c r="S22" s="21"/>
    </row>
    <row r="23" spans="1:21" x14ac:dyDescent="0.25">
      <c r="A23" t="s">
        <v>468</v>
      </c>
      <c r="B23" t="s">
        <v>468</v>
      </c>
      <c r="C23" t="s">
        <v>468</v>
      </c>
      <c r="E23" s="253" t="s">
        <v>892</v>
      </c>
      <c r="G23" s="253" t="s">
        <v>469</v>
      </c>
      <c r="I23" s="34"/>
      <c r="K23" s="27" t="s">
        <v>471</v>
      </c>
      <c r="M23" s="209" t="s">
        <v>622</v>
      </c>
      <c r="O23" s="263"/>
      <c r="P23" s="262">
        <v>46475</v>
      </c>
      <c r="Q23" s="201" t="s">
        <v>388</v>
      </c>
      <c r="R23" s="201" t="s">
        <v>402</v>
      </c>
      <c r="S23" s="21"/>
      <c r="T23" s="31"/>
    </row>
    <row r="24" spans="1:21" x14ac:dyDescent="0.25">
      <c r="A24" t="s">
        <v>420</v>
      </c>
      <c r="B24" t="s">
        <v>420</v>
      </c>
      <c r="C24" t="s">
        <v>420</v>
      </c>
      <c r="E24" s="253" t="s">
        <v>479</v>
      </c>
      <c r="G24" s="253" t="s">
        <v>472</v>
      </c>
      <c r="I24" s="34"/>
      <c r="K24" s="27" t="s">
        <v>474</v>
      </c>
      <c r="M24" s="209" t="s">
        <v>457</v>
      </c>
      <c r="O24" s="263"/>
      <c r="P24" s="262">
        <v>46510</v>
      </c>
      <c r="Q24" s="201" t="s">
        <v>388</v>
      </c>
      <c r="R24" s="201" t="s">
        <v>407</v>
      </c>
      <c r="S24" s="21"/>
    </row>
    <row r="25" spans="1:21" x14ac:dyDescent="0.25">
      <c r="A25" t="s">
        <v>395</v>
      </c>
      <c r="B25" t="s">
        <v>395</v>
      </c>
      <c r="C25" t="s">
        <v>395</v>
      </c>
      <c r="E25" s="253" t="s">
        <v>482</v>
      </c>
      <c r="G25" s="253" t="s">
        <v>475</v>
      </c>
      <c r="I25" s="34"/>
      <c r="K25" s="27" t="s">
        <v>434</v>
      </c>
      <c r="M25" s="209" t="s">
        <v>462</v>
      </c>
      <c r="O25" s="263"/>
      <c r="P25" s="262">
        <v>46538</v>
      </c>
      <c r="Q25" s="201" t="s">
        <v>388</v>
      </c>
      <c r="R25" s="201" t="s">
        <v>412</v>
      </c>
      <c r="S25" s="21"/>
    </row>
    <row r="26" spans="1:21" x14ac:dyDescent="0.25">
      <c r="A26" t="s">
        <v>477</v>
      </c>
      <c r="B26" t="s">
        <v>477</v>
      </c>
      <c r="C26" t="s">
        <v>477</v>
      </c>
      <c r="E26" s="253" t="s">
        <v>486</v>
      </c>
      <c r="G26" s="253" t="s">
        <v>478</v>
      </c>
      <c r="I26" s="34"/>
      <c r="K26" s="27" t="s">
        <v>480</v>
      </c>
      <c r="M26" s="209" t="s">
        <v>466</v>
      </c>
      <c r="O26" s="263"/>
      <c r="P26" s="262">
        <v>46629</v>
      </c>
      <c r="Q26" s="201" t="s">
        <v>388</v>
      </c>
      <c r="R26" s="201" t="s">
        <v>417</v>
      </c>
      <c r="S26" s="21"/>
    </row>
    <row r="27" spans="1:21" x14ac:dyDescent="0.25">
      <c r="A27" t="s">
        <v>427</v>
      </c>
      <c r="B27" t="s">
        <v>427</v>
      </c>
      <c r="C27" t="s">
        <v>427</v>
      </c>
      <c r="E27" s="253" t="s">
        <v>492</v>
      </c>
      <c r="G27" s="253" t="s">
        <v>481</v>
      </c>
      <c r="I27" s="34"/>
      <c r="K27" s="27" t="s">
        <v>483</v>
      </c>
      <c r="M27" s="209" t="s">
        <v>470</v>
      </c>
      <c r="O27" s="263"/>
      <c r="P27" s="262">
        <v>46748</v>
      </c>
      <c r="Q27" s="201" t="s">
        <v>388</v>
      </c>
      <c r="R27" s="201" t="s">
        <v>986</v>
      </c>
      <c r="S27" s="21"/>
    </row>
    <row r="28" spans="1:21" x14ac:dyDescent="0.25">
      <c r="A28" t="s">
        <v>484</v>
      </c>
      <c r="B28" t="s">
        <v>484</v>
      </c>
      <c r="C28" t="s">
        <v>484</v>
      </c>
      <c r="E28" s="253" t="s">
        <v>500</v>
      </c>
      <c r="G28" s="253" t="s">
        <v>485</v>
      </c>
      <c r="I28" s="34"/>
      <c r="K28" s="27" t="s">
        <v>487</v>
      </c>
      <c r="M28" s="209" t="s">
        <v>473</v>
      </c>
      <c r="O28" s="264"/>
      <c r="P28" s="265">
        <v>46749</v>
      </c>
      <c r="Q28" s="266" t="s">
        <v>987</v>
      </c>
      <c r="R28" s="266" t="s">
        <v>985</v>
      </c>
      <c r="S28" s="21"/>
      <c r="T28" s="25" t="s">
        <v>722</v>
      </c>
    </row>
    <row r="29" spans="1:21" x14ac:dyDescent="0.25">
      <c r="A29" t="s">
        <v>433</v>
      </c>
      <c r="B29" t="s">
        <v>433</v>
      </c>
      <c r="C29" t="s">
        <v>433</v>
      </c>
      <c r="E29" s="253" t="s">
        <v>503</v>
      </c>
      <c r="G29" s="253" t="s">
        <v>489</v>
      </c>
      <c r="I29" s="34"/>
      <c r="K29" s="27" t="s">
        <v>491</v>
      </c>
      <c r="M29" s="209" t="s">
        <v>476</v>
      </c>
      <c r="S29" s="21"/>
      <c r="T29" s="69">
        <v>1270</v>
      </c>
      <c r="U29" t="s">
        <v>723</v>
      </c>
    </row>
    <row r="30" spans="1:21" x14ac:dyDescent="0.25">
      <c r="A30" t="s">
        <v>425</v>
      </c>
      <c r="B30" t="s">
        <v>425</v>
      </c>
      <c r="C30" t="s">
        <v>425</v>
      </c>
      <c r="E30" s="253" t="s">
        <v>528</v>
      </c>
      <c r="G30" s="253" t="s">
        <v>491</v>
      </c>
      <c r="I30" s="34"/>
      <c r="K30" s="27" t="s">
        <v>493</v>
      </c>
      <c r="M30" s="209" t="s">
        <v>639</v>
      </c>
      <c r="S30" s="21"/>
      <c r="T30" s="69">
        <v>285</v>
      </c>
      <c r="U30" t="s">
        <v>886</v>
      </c>
    </row>
    <row r="31" spans="1:21" x14ac:dyDescent="0.25">
      <c r="A31" t="s">
        <v>494</v>
      </c>
      <c r="B31" t="s">
        <v>494</v>
      </c>
      <c r="C31" t="s">
        <v>494</v>
      </c>
      <c r="G31" s="253" t="s">
        <v>495</v>
      </c>
      <c r="I31" s="34"/>
      <c r="K31" s="27" t="s">
        <v>497</v>
      </c>
      <c r="M31" s="209" t="s">
        <v>479</v>
      </c>
      <c r="S31" s="21"/>
      <c r="T31" s="69">
        <v>315</v>
      </c>
      <c r="U31" t="s">
        <v>890</v>
      </c>
    </row>
    <row r="32" spans="1:21" x14ac:dyDescent="0.25">
      <c r="A32" t="s">
        <v>498</v>
      </c>
      <c r="B32" t="s">
        <v>498</v>
      </c>
      <c r="C32" t="s">
        <v>498</v>
      </c>
      <c r="G32" s="253" t="s">
        <v>499</v>
      </c>
      <c r="I32" s="34"/>
      <c r="K32" s="27" t="s">
        <v>501</v>
      </c>
      <c r="M32" s="209" t="s">
        <v>482</v>
      </c>
      <c r="S32" s="21"/>
      <c r="T32" s="69">
        <v>200</v>
      </c>
      <c r="U32" t="s">
        <v>891</v>
      </c>
    </row>
    <row r="33" spans="1:19" x14ac:dyDescent="0.25">
      <c r="A33" t="s">
        <v>438</v>
      </c>
      <c r="B33" t="s">
        <v>438</v>
      </c>
      <c r="C33" t="s">
        <v>438</v>
      </c>
      <c r="G33" s="253" t="s">
        <v>502</v>
      </c>
      <c r="I33" s="34"/>
      <c r="K33" s="27" t="s">
        <v>504</v>
      </c>
      <c r="M33" s="209" t="s">
        <v>486</v>
      </c>
      <c r="S33" s="21"/>
    </row>
    <row r="34" spans="1:19" x14ac:dyDescent="0.25">
      <c r="A34" t="s">
        <v>505</v>
      </c>
      <c r="B34" t="s">
        <v>505</v>
      </c>
      <c r="C34" t="s">
        <v>505</v>
      </c>
      <c r="G34" s="253" t="s">
        <v>506</v>
      </c>
      <c r="I34" s="34"/>
      <c r="K34" s="27" t="s">
        <v>508</v>
      </c>
      <c r="M34" s="209" t="s">
        <v>490</v>
      </c>
      <c r="S34" s="21"/>
    </row>
    <row r="35" spans="1:19" x14ac:dyDescent="0.25">
      <c r="A35" t="s">
        <v>431</v>
      </c>
      <c r="B35" t="s">
        <v>431</v>
      </c>
      <c r="C35" t="s">
        <v>431</v>
      </c>
      <c r="G35" s="253" t="s">
        <v>509</v>
      </c>
      <c r="I35" s="34"/>
      <c r="K35" s="27" t="s">
        <v>511</v>
      </c>
      <c r="M35" s="209" t="s">
        <v>662</v>
      </c>
      <c r="S35" s="21"/>
    </row>
    <row r="36" spans="1:19" x14ac:dyDescent="0.25">
      <c r="A36" t="s">
        <v>512</v>
      </c>
      <c r="B36" t="s">
        <v>513</v>
      </c>
      <c r="C36" t="s">
        <v>513</v>
      </c>
      <c r="G36" s="253" t="s">
        <v>514</v>
      </c>
      <c r="I36" s="34"/>
      <c r="K36" s="27" t="s">
        <v>516</v>
      </c>
      <c r="M36" s="209" t="s">
        <v>492</v>
      </c>
      <c r="S36" s="21"/>
    </row>
    <row r="37" spans="1:19" x14ac:dyDescent="0.25">
      <c r="A37" t="s">
        <v>513</v>
      </c>
      <c r="B37" t="s">
        <v>442</v>
      </c>
      <c r="C37" t="s">
        <v>442</v>
      </c>
      <c r="G37" s="253" t="s">
        <v>517</v>
      </c>
      <c r="I37" s="34"/>
      <c r="K37" s="27" t="s">
        <v>518</v>
      </c>
      <c r="M37" s="209" t="s">
        <v>496</v>
      </c>
      <c r="S37" s="21"/>
    </row>
    <row r="38" spans="1:19" x14ac:dyDescent="0.25">
      <c r="A38" t="s">
        <v>519</v>
      </c>
      <c r="B38" t="s">
        <v>400</v>
      </c>
      <c r="C38" t="s">
        <v>400</v>
      </c>
      <c r="G38" s="253" t="s">
        <v>520</v>
      </c>
      <c r="I38" s="34"/>
      <c r="K38" s="27" t="s">
        <v>447</v>
      </c>
      <c r="M38" s="209" t="s">
        <v>666</v>
      </c>
      <c r="S38" s="21"/>
    </row>
    <row r="39" spans="1:19" x14ac:dyDescent="0.25">
      <c r="A39" t="s">
        <v>521</v>
      </c>
      <c r="B39" t="s">
        <v>446</v>
      </c>
      <c r="C39" t="s">
        <v>446</v>
      </c>
      <c r="G39" s="253" t="s">
        <v>522</v>
      </c>
      <c r="I39" s="34"/>
      <c r="K39" s="27" t="s">
        <v>523</v>
      </c>
      <c r="M39" s="209" t="s">
        <v>500</v>
      </c>
      <c r="S39" s="21"/>
    </row>
    <row r="40" spans="1:19" ht="15" customHeight="1" x14ac:dyDescent="0.25">
      <c r="A40" t="s">
        <v>524</v>
      </c>
      <c r="B40" t="s">
        <v>453</v>
      </c>
      <c r="C40" t="s">
        <v>453</v>
      </c>
      <c r="G40" s="253" t="s">
        <v>525</v>
      </c>
      <c r="I40" s="34"/>
      <c r="K40" s="27" t="s">
        <v>526</v>
      </c>
      <c r="M40" s="209" t="s">
        <v>503</v>
      </c>
      <c r="S40" s="21"/>
    </row>
    <row r="41" spans="1:19" x14ac:dyDescent="0.25">
      <c r="A41" t="s">
        <v>527</v>
      </c>
      <c r="B41" t="s">
        <v>458</v>
      </c>
      <c r="C41" t="s">
        <v>458</v>
      </c>
      <c r="G41" s="253" t="s">
        <v>528</v>
      </c>
      <c r="I41" s="34"/>
      <c r="K41" s="27" t="s">
        <v>529</v>
      </c>
      <c r="M41" s="209" t="s">
        <v>507</v>
      </c>
      <c r="S41" s="21"/>
    </row>
    <row r="42" spans="1:19" ht="15" customHeight="1" x14ac:dyDescent="0.25">
      <c r="A42" t="s">
        <v>530</v>
      </c>
      <c r="B42" t="s">
        <v>474</v>
      </c>
      <c r="C42" t="s">
        <v>474</v>
      </c>
      <c r="G42" s="253" t="s">
        <v>531</v>
      </c>
      <c r="I42" s="34"/>
      <c r="K42" s="27" t="s">
        <v>532</v>
      </c>
      <c r="M42" s="209" t="s">
        <v>682</v>
      </c>
      <c r="S42" s="21"/>
    </row>
    <row r="43" spans="1:19" x14ac:dyDescent="0.25">
      <c r="A43" s="33" t="s">
        <v>442</v>
      </c>
      <c r="B43" t="s">
        <v>533</v>
      </c>
      <c r="C43" t="s">
        <v>533</v>
      </c>
      <c r="G43" s="253" t="s">
        <v>534</v>
      </c>
      <c r="I43" s="34"/>
      <c r="K43" s="27" t="s">
        <v>535</v>
      </c>
      <c r="M43" s="209" t="s">
        <v>681</v>
      </c>
      <c r="S43" s="21"/>
    </row>
    <row r="44" spans="1:19" x14ac:dyDescent="0.25">
      <c r="A44" t="s">
        <v>400</v>
      </c>
      <c r="B44" t="s">
        <v>463</v>
      </c>
      <c r="C44" t="s">
        <v>463</v>
      </c>
      <c r="G44" s="253" t="s">
        <v>536</v>
      </c>
      <c r="I44" s="34"/>
      <c r="K44" s="27" t="s">
        <v>537</v>
      </c>
      <c r="S44" s="21"/>
    </row>
    <row r="45" spans="1:19" x14ac:dyDescent="0.25">
      <c r="A45" t="s">
        <v>446</v>
      </c>
      <c r="B45" t="s">
        <v>538</v>
      </c>
      <c r="C45" t="s">
        <v>538</v>
      </c>
      <c r="G45" s="253" t="s">
        <v>539</v>
      </c>
      <c r="I45" s="34"/>
      <c r="K45" s="27" t="s">
        <v>540</v>
      </c>
      <c r="S45" s="21"/>
    </row>
    <row r="46" spans="1:19" x14ac:dyDescent="0.25">
      <c r="A46" t="s">
        <v>453</v>
      </c>
      <c r="B46" t="s">
        <v>467</v>
      </c>
      <c r="C46" t="s">
        <v>467</v>
      </c>
      <c r="G46" s="253" t="s">
        <v>541</v>
      </c>
      <c r="I46" s="34"/>
      <c r="K46" s="27" t="s">
        <v>542</v>
      </c>
      <c r="S46" s="21"/>
    </row>
    <row r="47" spans="1:19" x14ac:dyDescent="0.25">
      <c r="A47" t="s">
        <v>458</v>
      </c>
      <c r="B47" t="s">
        <v>471</v>
      </c>
      <c r="C47" t="s">
        <v>471</v>
      </c>
      <c r="I47" s="34"/>
      <c r="K47" s="27" t="s">
        <v>543</v>
      </c>
      <c r="S47" s="21"/>
    </row>
    <row r="48" spans="1:19" x14ac:dyDescent="0.25">
      <c r="A48" t="s">
        <v>474</v>
      </c>
      <c r="B48" t="s">
        <v>544</v>
      </c>
      <c r="C48" t="s">
        <v>544</v>
      </c>
      <c r="I48" s="34"/>
      <c r="K48" s="27" t="s">
        <v>456</v>
      </c>
      <c r="S48" s="21"/>
    </row>
    <row r="49" spans="1:19" x14ac:dyDescent="0.25">
      <c r="A49" t="s">
        <v>533</v>
      </c>
      <c r="B49" t="s">
        <v>434</v>
      </c>
      <c r="C49" t="s">
        <v>434</v>
      </c>
      <c r="I49" s="34"/>
      <c r="K49" s="27" t="s">
        <v>469</v>
      </c>
      <c r="S49" s="21"/>
    </row>
    <row r="50" spans="1:19" x14ac:dyDescent="0.25">
      <c r="A50" t="s">
        <v>463</v>
      </c>
      <c r="B50" t="s">
        <v>545</v>
      </c>
      <c r="C50" t="s">
        <v>545</v>
      </c>
      <c r="I50" s="34"/>
      <c r="K50" s="27" t="s">
        <v>546</v>
      </c>
      <c r="S50" s="21"/>
    </row>
    <row r="51" spans="1:19" x14ac:dyDescent="0.25">
      <c r="A51" t="s">
        <v>538</v>
      </c>
      <c r="B51" t="s">
        <v>547</v>
      </c>
      <c r="C51" t="s">
        <v>547</v>
      </c>
      <c r="I51" s="34"/>
      <c r="K51" s="27" t="s">
        <v>548</v>
      </c>
      <c r="S51" s="21"/>
    </row>
    <row r="52" spans="1:19" x14ac:dyDescent="0.25">
      <c r="A52" t="s">
        <v>467</v>
      </c>
      <c r="B52" t="s">
        <v>436</v>
      </c>
      <c r="C52" t="s">
        <v>436</v>
      </c>
      <c r="K52" s="27" t="s">
        <v>549</v>
      </c>
      <c r="S52" s="21"/>
    </row>
    <row r="53" spans="1:19" x14ac:dyDescent="0.25">
      <c r="A53" t="s">
        <v>471</v>
      </c>
      <c r="B53" t="s">
        <v>550</v>
      </c>
      <c r="C53" t="s">
        <v>550</v>
      </c>
      <c r="K53" s="27" t="s">
        <v>475</v>
      </c>
      <c r="S53" s="21"/>
    </row>
    <row r="54" spans="1:19" x14ac:dyDescent="0.25">
      <c r="A54" t="s">
        <v>544</v>
      </c>
      <c r="B54" t="s">
        <v>480</v>
      </c>
      <c r="C54" t="s">
        <v>480</v>
      </c>
      <c r="K54" s="27" t="s">
        <v>551</v>
      </c>
      <c r="S54" s="21"/>
    </row>
    <row r="55" spans="1:19" x14ac:dyDescent="0.25">
      <c r="A55" t="s">
        <v>434</v>
      </c>
      <c r="B55" t="s">
        <v>552</v>
      </c>
      <c r="C55" t="s">
        <v>552</v>
      </c>
      <c r="K55" s="27" t="s">
        <v>553</v>
      </c>
      <c r="S55" s="21"/>
    </row>
    <row r="56" spans="1:19" x14ac:dyDescent="0.25">
      <c r="A56" t="s">
        <v>545</v>
      </c>
      <c r="B56" t="s">
        <v>554</v>
      </c>
      <c r="C56" t="s">
        <v>554</v>
      </c>
      <c r="K56" s="27" t="s">
        <v>555</v>
      </c>
      <c r="S56" s="21"/>
    </row>
    <row r="57" spans="1:19" x14ac:dyDescent="0.25">
      <c r="A57" t="s">
        <v>547</v>
      </c>
      <c r="B57" t="s">
        <v>556</v>
      </c>
      <c r="C57" t="s">
        <v>556</v>
      </c>
      <c r="K57" s="27" t="s">
        <v>557</v>
      </c>
      <c r="S57" s="21"/>
    </row>
    <row r="58" spans="1:19" x14ac:dyDescent="0.25">
      <c r="A58" t="s">
        <v>436</v>
      </c>
      <c r="B58" t="s">
        <v>558</v>
      </c>
      <c r="C58" t="s">
        <v>558</v>
      </c>
      <c r="K58" s="27" t="s">
        <v>559</v>
      </c>
      <c r="S58" s="21"/>
    </row>
    <row r="59" spans="1:19" x14ac:dyDescent="0.25">
      <c r="A59" t="s">
        <v>550</v>
      </c>
      <c r="B59" t="s">
        <v>440</v>
      </c>
      <c r="C59" t="s">
        <v>440</v>
      </c>
      <c r="K59" s="27" t="s">
        <v>560</v>
      </c>
      <c r="S59" s="21"/>
    </row>
    <row r="60" spans="1:19" x14ac:dyDescent="0.25">
      <c r="A60" t="s">
        <v>480</v>
      </c>
      <c r="B60" t="s">
        <v>561</v>
      </c>
      <c r="C60" t="s">
        <v>561</v>
      </c>
      <c r="K60" s="27" t="s">
        <v>562</v>
      </c>
      <c r="S60" s="21"/>
    </row>
    <row r="61" spans="1:19" x14ac:dyDescent="0.25">
      <c r="A61" t="s">
        <v>552</v>
      </c>
      <c r="B61" t="s">
        <v>563</v>
      </c>
      <c r="C61" t="s">
        <v>563</v>
      </c>
      <c r="K61" s="27" t="s">
        <v>564</v>
      </c>
      <c r="S61" s="21"/>
    </row>
    <row r="62" spans="1:19" x14ac:dyDescent="0.25">
      <c r="A62" t="s">
        <v>554</v>
      </c>
      <c r="B62" t="s">
        <v>411</v>
      </c>
      <c r="C62" t="s">
        <v>411</v>
      </c>
      <c r="K62" s="27" t="s">
        <v>565</v>
      </c>
      <c r="S62" s="21"/>
    </row>
    <row r="63" spans="1:19" x14ac:dyDescent="0.25">
      <c r="A63" s="35" t="s">
        <v>556</v>
      </c>
      <c r="B63" t="s">
        <v>491</v>
      </c>
      <c r="C63" t="s">
        <v>491</v>
      </c>
      <c r="K63" s="27" t="s">
        <v>566</v>
      </c>
      <c r="S63" s="21"/>
    </row>
    <row r="64" spans="1:19" x14ac:dyDescent="0.25">
      <c r="A64" t="s">
        <v>558</v>
      </c>
      <c r="B64" t="s">
        <v>567</v>
      </c>
      <c r="C64" t="s">
        <v>567</v>
      </c>
      <c r="K64" s="27" t="s">
        <v>568</v>
      </c>
      <c r="S64" s="21"/>
    </row>
    <row r="65" spans="1:19" x14ac:dyDescent="0.25">
      <c r="A65" t="s">
        <v>440</v>
      </c>
      <c r="B65" t="s">
        <v>415</v>
      </c>
      <c r="C65" t="s">
        <v>415</v>
      </c>
      <c r="K65" s="27" t="s">
        <v>569</v>
      </c>
      <c r="S65" s="21"/>
    </row>
    <row r="66" spans="1:19" x14ac:dyDescent="0.25">
      <c r="A66" t="s">
        <v>561</v>
      </c>
      <c r="B66" t="s">
        <v>493</v>
      </c>
      <c r="C66" t="s">
        <v>493</v>
      </c>
      <c r="K66" s="27" t="s">
        <v>489</v>
      </c>
      <c r="S66" s="21"/>
    </row>
    <row r="67" spans="1:19" x14ac:dyDescent="0.25">
      <c r="A67" t="s">
        <v>563</v>
      </c>
      <c r="B67" t="s">
        <v>570</v>
      </c>
      <c r="C67" t="s">
        <v>570</v>
      </c>
      <c r="K67" s="27" t="s">
        <v>571</v>
      </c>
      <c r="S67" s="21"/>
    </row>
    <row r="68" spans="1:19" x14ac:dyDescent="0.25">
      <c r="A68" t="s">
        <v>411</v>
      </c>
      <c r="B68" t="s">
        <v>497</v>
      </c>
      <c r="C68" t="s">
        <v>497</v>
      </c>
      <c r="K68" s="27" t="s">
        <v>572</v>
      </c>
      <c r="S68" s="21"/>
    </row>
    <row r="69" spans="1:19" x14ac:dyDescent="0.25">
      <c r="A69" t="s">
        <v>491</v>
      </c>
      <c r="B69" t="s">
        <v>501</v>
      </c>
      <c r="C69" t="s">
        <v>501</v>
      </c>
      <c r="K69" s="27" t="s">
        <v>573</v>
      </c>
      <c r="S69" s="21"/>
    </row>
    <row r="70" spans="1:19" x14ac:dyDescent="0.25">
      <c r="A70" t="s">
        <v>567</v>
      </c>
      <c r="B70" t="s">
        <v>444</v>
      </c>
      <c r="C70" t="s">
        <v>444</v>
      </c>
      <c r="K70" s="27" t="s">
        <v>574</v>
      </c>
      <c r="S70" s="21"/>
    </row>
    <row r="71" spans="1:19" x14ac:dyDescent="0.25">
      <c r="A71" t="s">
        <v>415</v>
      </c>
      <c r="B71" t="s">
        <v>575</v>
      </c>
      <c r="C71" t="s">
        <v>575</v>
      </c>
      <c r="K71" s="27" t="s">
        <v>576</v>
      </c>
      <c r="S71" s="21"/>
    </row>
    <row r="72" spans="1:19" x14ac:dyDescent="0.25">
      <c r="A72" t="s">
        <v>493</v>
      </c>
      <c r="B72" t="s">
        <v>504</v>
      </c>
      <c r="C72" t="s">
        <v>504</v>
      </c>
      <c r="K72" s="27" t="s">
        <v>577</v>
      </c>
      <c r="S72" s="21"/>
    </row>
    <row r="73" spans="1:19" x14ac:dyDescent="0.25">
      <c r="A73" t="s">
        <v>570</v>
      </c>
      <c r="B73" t="s">
        <v>508</v>
      </c>
      <c r="C73" t="s">
        <v>508</v>
      </c>
      <c r="K73" s="27" t="s">
        <v>578</v>
      </c>
      <c r="S73" s="21"/>
    </row>
    <row r="74" spans="1:19" x14ac:dyDescent="0.25">
      <c r="A74" t="s">
        <v>497</v>
      </c>
      <c r="B74" t="s">
        <v>421</v>
      </c>
      <c r="C74" t="s">
        <v>421</v>
      </c>
      <c r="K74" s="27" t="s">
        <v>579</v>
      </c>
      <c r="S74" s="21"/>
    </row>
    <row r="75" spans="1:19" x14ac:dyDescent="0.25">
      <c r="A75" t="s">
        <v>501</v>
      </c>
      <c r="B75" t="s">
        <v>511</v>
      </c>
      <c r="C75" t="s">
        <v>511</v>
      </c>
      <c r="K75" s="27" t="s">
        <v>580</v>
      </c>
      <c r="S75" s="21"/>
    </row>
    <row r="76" spans="1:19" x14ac:dyDescent="0.25">
      <c r="A76" t="s">
        <v>444</v>
      </c>
      <c r="B76" t="s">
        <v>581</v>
      </c>
      <c r="C76" t="s">
        <v>581</v>
      </c>
      <c r="K76" s="27" t="s">
        <v>582</v>
      </c>
      <c r="S76" s="21"/>
    </row>
    <row r="77" spans="1:19" x14ac:dyDescent="0.25">
      <c r="A77" t="s">
        <v>575</v>
      </c>
      <c r="B77" t="s">
        <v>583</v>
      </c>
      <c r="C77" t="s">
        <v>583</v>
      </c>
      <c r="K77" s="27" t="s">
        <v>502</v>
      </c>
      <c r="S77" s="21"/>
    </row>
    <row r="78" spans="1:19" x14ac:dyDescent="0.25">
      <c r="A78" t="s">
        <v>504</v>
      </c>
      <c r="B78" t="s">
        <v>584</v>
      </c>
      <c r="C78" t="s">
        <v>584</v>
      </c>
      <c r="K78" s="27" t="s">
        <v>585</v>
      </c>
      <c r="S78" s="21"/>
    </row>
    <row r="79" spans="1:19" x14ac:dyDescent="0.25">
      <c r="A79" t="s">
        <v>508</v>
      </c>
      <c r="B79" t="s">
        <v>426</v>
      </c>
      <c r="C79" t="s">
        <v>426</v>
      </c>
      <c r="K79" s="27" t="s">
        <v>509</v>
      </c>
      <c r="S79" s="21"/>
    </row>
    <row r="80" spans="1:19" x14ac:dyDescent="0.25">
      <c r="A80" t="s">
        <v>421</v>
      </c>
      <c r="B80" t="s">
        <v>432</v>
      </c>
      <c r="C80" t="s">
        <v>432</v>
      </c>
      <c r="K80" s="27" t="s">
        <v>586</v>
      </c>
      <c r="S80" s="21"/>
    </row>
    <row r="81" spans="1:19" x14ac:dyDescent="0.25">
      <c r="A81" t="s">
        <v>511</v>
      </c>
      <c r="B81" t="s">
        <v>587</v>
      </c>
      <c r="C81" t="s">
        <v>587</v>
      </c>
      <c r="K81" s="27" t="s">
        <v>588</v>
      </c>
      <c r="S81" s="21"/>
    </row>
    <row r="82" spans="1:19" x14ac:dyDescent="0.25">
      <c r="A82" t="s">
        <v>581</v>
      </c>
      <c r="B82" t="s">
        <v>589</v>
      </c>
      <c r="C82" t="s">
        <v>589</v>
      </c>
      <c r="K82" s="27" t="s">
        <v>590</v>
      </c>
      <c r="S82" s="21"/>
    </row>
    <row r="83" spans="1:19" x14ac:dyDescent="0.25">
      <c r="A83" t="s">
        <v>583</v>
      </c>
      <c r="B83" t="s">
        <v>516</v>
      </c>
      <c r="C83" t="s">
        <v>516</v>
      </c>
      <c r="K83" s="27" t="s">
        <v>591</v>
      </c>
      <c r="S83" s="21"/>
    </row>
    <row r="84" spans="1:19" x14ac:dyDescent="0.25">
      <c r="A84" t="s">
        <v>584</v>
      </c>
      <c r="B84" t="s">
        <v>518</v>
      </c>
      <c r="C84" t="s">
        <v>518</v>
      </c>
      <c r="K84" s="27" t="s">
        <v>592</v>
      </c>
      <c r="S84" s="21"/>
    </row>
    <row r="85" spans="1:19" x14ac:dyDescent="0.25">
      <c r="A85" t="s">
        <v>426</v>
      </c>
      <c r="B85" t="s">
        <v>447</v>
      </c>
      <c r="C85" t="s">
        <v>447</v>
      </c>
      <c r="K85" s="27" t="s">
        <v>593</v>
      </c>
      <c r="S85" s="21"/>
    </row>
    <row r="86" spans="1:19" x14ac:dyDescent="0.25">
      <c r="A86" t="s">
        <v>432</v>
      </c>
      <c r="B86" t="s">
        <v>435</v>
      </c>
      <c r="C86" t="s">
        <v>435</v>
      </c>
      <c r="K86" s="27" t="s">
        <v>594</v>
      </c>
      <c r="S86" s="21"/>
    </row>
    <row r="87" spans="1:19" x14ac:dyDescent="0.25">
      <c r="A87" t="s">
        <v>587</v>
      </c>
      <c r="B87" t="s">
        <v>523</v>
      </c>
      <c r="C87" t="s">
        <v>523</v>
      </c>
      <c r="K87" s="27" t="s">
        <v>595</v>
      </c>
      <c r="S87" s="21"/>
    </row>
    <row r="88" spans="1:19" x14ac:dyDescent="0.25">
      <c r="A88" t="s">
        <v>589</v>
      </c>
      <c r="B88" t="s">
        <v>596</v>
      </c>
      <c r="C88" t="s">
        <v>596</v>
      </c>
      <c r="K88" s="27" t="s">
        <v>597</v>
      </c>
      <c r="S88" s="21"/>
    </row>
    <row r="89" spans="1:19" x14ac:dyDescent="0.25">
      <c r="A89" t="s">
        <v>516</v>
      </c>
      <c r="B89" t="s">
        <v>437</v>
      </c>
      <c r="C89" t="s">
        <v>437</v>
      </c>
      <c r="K89" s="27" t="s">
        <v>517</v>
      </c>
      <c r="S89" s="21"/>
    </row>
    <row r="90" spans="1:19" x14ac:dyDescent="0.25">
      <c r="A90" t="s">
        <v>518</v>
      </c>
      <c r="B90" t="s">
        <v>598</v>
      </c>
      <c r="C90" t="s">
        <v>598</v>
      </c>
      <c r="K90" s="27" t="s">
        <v>599</v>
      </c>
      <c r="S90" s="21"/>
    </row>
    <row r="91" spans="1:19" x14ac:dyDescent="0.25">
      <c r="A91" t="s">
        <v>447</v>
      </c>
      <c r="B91" t="s">
        <v>600</v>
      </c>
      <c r="C91" t="s">
        <v>600</v>
      </c>
      <c r="K91" s="27" t="s">
        <v>601</v>
      </c>
      <c r="S91" s="21"/>
    </row>
    <row r="92" spans="1:19" x14ac:dyDescent="0.25">
      <c r="A92" t="s">
        <v>435</v>
      </c>
      <c r="B92" t="s">
        <v>602</v>
      </c>
      <c r="C92" t="s">
        <v>602</v>
      </c>
      <c r="K92" s="27" t="s">
        <v>522</v>
      </c>
      <c r="S92" s="21"/>
    </row>
    <row r="93" spans="1:19" x14ac:dyDescent="0.25">
      <c r="A93" t="s">
        <v>523</v>
      </c>
      <c r="B93" t="s">
        <v>603</v>
      </c>
      <c r="C93" t="s">
        <v>603</v>
      </c>
      <c r="K93" s="27" t="s">
        <v>604</v>
      </c>
      <c r="S93" s="21"/>
    </row>
    <row r="94" spans="1:19" x14ac:dyDescent="0.25">
      <c r="A94" t="s">
        <v>596</v>
      </c>
      <c r="B94" t="s">
        <v>526</v>
      </c>
      <c r="C94" t="s">
        <v>526</v>
      </c>
      <c r="K94" s="27" t="s">
        <v>605</v>
      </c>
      <c r="S94" s="21"/>
    </row>
    <row r="95" spans="1:19" x14ac:dyDescent="0.25">
      <c r="A95" t="s">
        <v>437</v>
      </c>
      <c r="B95" t="s">
        <v>606</v>
      </c>
      <c r="C95" t="s">
        <v>606</v>
      </c>
      <c r="K95" s="27" t="s">
        <v>607</v>
      </c>
      <c r="S95" s="21"/>
    </row>
    <row r="96" spans="1:19" x14ac:dyDescent="0.25">
      <c r="A96" t="s">
        <v>598</v>
      </c>
      <c r="B96" t="s">
        <v>529</v>
      </c>
      <c r="C96" t="s">
        <v>529</v>
      </c>
      <c r="K96" s="27" t="s">
        <v>608</v>
      </c>
      <c r="S96" s="21"/>
    </row>
    <row r="97" spans="1:19" x14ac:dyDescent="0.25">
      <c r="A97" t="s">
        <v>600</v>
      </c>
      <c r="B97" t="s">
        <v>609</v>
      </c>
      <c r="C97" t="s">
        <v>609</v>
      </c>
      <c r="K97" s="27" t="s">
        <v>531</v>
      </c>
      <c r="S97" s="21"/>
    </row>
    <row r="98" spans="1:19" x14ac:dyDescent="0.25">
      <c r="A98" t="s">
        <v>602</v>
      </c>
      <c r="B98" t="s">
        <v>535</v>
      </c>
      <c r="C98" t="s">
        <v>535</v>
      </c>
      <c r="K98" s="27" t="s">
        <v>610</v>
      </c>
      <c r="S98" s="21"/>
    </row>
    <row r="99" spans="1:19" x14ac:dyDescent="0.25">
      <c r="A99" t="s">
        <v>603</v>
      </c>
      <c r="B99" t="s">
        <v>537</v>
      </c>
      <c r="C99" t="s">
        <v>537</v>
      </c>
      <c r="K99" s="27" t="s">
        <v>611</v>
      </c>
      <c r="S99" s="21"/>
    </row>
    <row r="100" spans="1:19" x14ac:dyDescent="0.25">
      <c r="A100" t="s">
        <v>526</v>
      </c>
      <c r="B100" t="s">
        <v>612</v>
      </c>
      <c r="C100" t="s">
        <v>612</v>
      </c>
      <c r="K100" s="27" t="s">
        <v>536</v>
      </c>
      <c r="S100" s="21"/>
    </row>
    <row r="101" spans="1:19" x14ac:dyDescent="0.25">
      <c r="A101" t="s">
        <v>606</v>
      </c>
      <c r="B101" t="s">
        <v>613</v>
      </c>
      <c r="C101" t="s">
        <v>613</v>
      </c>
      <c r="K101" s="27" t="s">
        <v>539</v>
      </c>
      <c r="S101" s="21"/>
    </row>
    <row r="102" spans="1:19" x14ac:dyDescent="0.25">
      <c r="A102" t="s">
        <v>529</v>
      </c>
      <c r="B102" t="s">
        <v>614</v>
      </c>
      <c r="C102" t="s">
        <v>614</v>
      </c>
      <c r="K102" s="27" t="s">
        <v>615</v>
      </c>
      <c r="S102" s="21"/>
    </row>
    <row r="103" spans="1:19" x14ac:dyDescent="0.25">
      <c r="A103" t="s">
        <v>609</v>
      </c>
      <c r="B103" t="s">
        <v>616</v>
      </c>
      <c r="C103" t="s">
        <v>616</v>
      </c>
      <c r="K103" s="27" t="s">
        <v>617</v>
      </c>
      <c r="S103" s="21"/>
    </row>
    <row r="104" spans="1:19" x14ac:dyDescent="0.25">
      <c r="A104" t="s">
        <v>535</v>
      </c>
      <c r="B104" t="s">
        <v>441</v>
      </c>
      <c r="C104" t="s">
        <v>441</v>
      </c>
      <c r="K104" s="27" t="s">
        <v>618</v>
      </c>
    </row>
    <row r="105" spans="1:19" x14ac:dyDescent="0.25">
      <c r="A105" t="s">
        <v>537</v>
      </c>
      <c r="B105" t="s">
        <v>445</v>
      </c>
      <c r="C105" t="s">
        <v>445</v>
      </c>
      <c r="K105" s="27" t="s">
        <v>619</v>
      </c>
    </row>
    <row r="106" spans="1:19" x14ac:dyDescent="0.25">
      <c r="A106" t="s">
        <v>612</v>
      </c>
      <c r="B106" t="s">
        <v>542</v>
      </c>
      <c r="C106" t="s">
        <v>542</v>
      </c>
    </row>
    <row r="107" spans="1:19" x14ac:dyDescent="0.25">
      <c r="A107" t="s">
        <v>613</v>
      </c>
      <c r="B107" t="s">
        <v>543</v>
      </c>
      <c r="C107" t="s">
        <v>543</v>
      </c>
    </row>
    <row r="108" spans="1:19" x14ac:dyDescent="0.25">
      <c r="A108" t="s">
        <v>614</v>
      </c>
      <c r="B108" t="s">
        <v>451</v>
      </c>
      <c r="C108" t="s">
        <v>451</v>
      </c>
    </row>
    <row r="109" spans="1:19" x14ac:dyDescent="0.25">
      <c r="A109" t="s">
        <v>616</v>
      </c>
      <c r="B109" t="s">
        <v>456</v>
      </c>
      <c r="C109" t="s">
        <v>456</v>
      </c>
    </row>
    <row r="110" spans="1:19" x14ac:dyDescent="0.25">
      <c r="A110" t="s">
        <v>441</v>
      </c>
      <c r="B110" t="s">
        <v>448</v>
      </c>
      <c r="C110" t="s">
        <v>448</v>
      </c>
    </row>
    <row r="111" spans="1:19" x14ac:dyDescent="0.25">
      <c r="A111" t="s">
        <v>445</v>
      </c>
      <c r="B111" t="s">
        <v>620</v>
      </c>
      <c r="C111" t="s">
        <v>620</v>
      </c>
    </row>
    <row r="112" spans="1:19" x14ac:dyDescent="0.25">
      <c r="A112" t="s">
        <v>542</v>
      </c>
      <c r="B112" t="s">
        <v>461</v>
      </c>
      <c r="C112" t="s">
        <v>461</v>
      </c>
    </row>
    <row r="113" spans="1:3" x14ac:dyDescent="0.25">
      <c r="A113" t="s">
        <v>543</v>
      </c>
      <c r="B113" t="s">
        <v>452</v>
      </c>
      <c r="C113" t="s">
        <v>452</v>
      </c>
    </row>
    <row r="114" spans="1:3" x14ac:dyDescent="0.25">
      <c r="A114" t="s">
        <v>451</v>
      </c>
      <c r="B114" t="s">
        <v>621</v>
      </c>
      <c r="C114" t="s">
        <v>621</v>
      </c>
    </row>
    <row r="115" spans="1:3" x14ac:dyDescent="0.25">
      <c r="A115" t="s">
        <v>456</v>
      </c>
      <c r="B115" t="s">
        <v>622</v>
      </c>
      <c r="C115" t="s">
        <v>622</v>
      </c>
    </row>
    <row r="116" spans="1:3" x14ac:dyDescent="0.25">
      <c r="A116" t="s">
        <v>448</v>
      </c>
      <c r="B116" t="s">
        <v>623</v>
      </c>
      <c r="C116" t="s">
        <v>623</v>
      </c>
    </row>
    <row r="117" spans="1:3" x14ac:dyDescent="0.25">
      <c r="A117" t="s">
        <v>620</v>
      </c>
      <c r="B117" t="s">
        <v>465</v>
      </c>
      <c r="C117" t="s">
        <v>465</v>
      </c>
    </row>
    <row r="118" spans="1:3" x14ac:dyDescent="0.25">
      <c r="A118" t="s">
        <v>461</v>
      </c>
      <c r="B118" t="s">
        <v>469</v>
      </c>
      <c r="C118" t="s">
        <v>469</v>
      </c>
    </row>
    <row r="119" spans="1:3" x14ac:dyDescent="0.25">
      <c r="A119" t="s">
        <v>452</v>
      </c>
      <c r="B119" t="s">
        <v>546</v>
      </c>
      <c r="C119" t="s">
        <v>546</v>
      </c>
    </row>
    <row r="120" spans="1:3" x14ac:dyDescent="0.25">
      <c r="A120" t="s">
        <v>621</v>
      </c>
      <c r="B120" t="s">
        <v>548</v>
      </c>
      <c r="C120" t="s">
        <v>548</v>
      </c>
    </row>
    <row r="121" spans="1:3" x14ac:dyDescent="0.25">
      <c r="A121" t="s">
        <v>622</v>
      </c>
      <c r="B121" t="s">
        <v>624</v>
      </c>
      <c r="C121" t="s">
        <v>624</v>
      </c>
    </row>
    <row r="122" spans="1:3" x14ac:dyDescent="0.25">
      <c r="A122" t="s">
        <v>623</v>
      </c>
      <c r="B122" t="s">
        <v>472</v>
      </c>
      <c r="C122" t="s">
        <v>472</v>
      </c>
    </row>
    <row r="123" spans="1:3" x14ac:dyDescent="0.25">
      <c r="A123" t="s">
        <v>465</v>
      </c>
      <c r="B123" t="s">
        <v>475</v>
      </c>
      <c r="C123" t="s">
        <v>475</v>
      </c>
    </row>
    <row r="124" spans="1:3" x14ac:dyDescent="0.25">
      <c r="A124" t="s">
        <v>469</v>
      </c>
      <c r="B124" t="s">
        <v>625</v>
      </c>
      <c r="C124" t="s">
        <v>625</v>
      </c>
    </row>
    <row r="125" spans="1:3" x14ac:dyDescent="0.25">
      <c r="A125" t="s">
        <v>546</v>
      </c>
      <c r="B125" t="s">
        <v>457</v>
      </c>
      <c r="C125" t="s">
        <v>457</v>
      </c>
    </row>
    <row r="126" spans="1:3" x14ac:dyDescent="0.25">
      <c r="A126" t="s">
        <v>548</v>
      </c>
      <c r="B126" t="s">
        <v>478</v>
      </c>
      <c r="C126" t="s">
        <v>478</v>
      </c>
    </row>
    <row r="127" spans="1:3" x14ac:dyDescent="0.25">
      <c r="A127" t="s">
        <v>624</v>
      </c>
      <c r="B127" t="s">
        <v>553</v>
      </c>
      <c r="C127" t="s">
        <v>553</v>
      </c>
    </row>
    <row r="128" spans="1:3" x14ac:dyDescent="0.25">
      <c r="A128" t="s">
        <v>472</v>
      </c>
      <c r="B128" t="s">
        <v>555</v>
      </c>
      <c r="C128" t="s">
        <v>555</v>
      </c>
    </row>
    <row r="129" spans="1:3" x14ac:dyDescent="0.25">
      <c r="A129" t="s">
        <v>475</v>
      </c>
      <c r="B129" t="s">
        <v>481</v>
      </c>
      <c r="C129" t="s">
        <v>481</v>
      </c>
    </row>
    <row r="130" spans="1:3" x14ac:dyDescent="0.25">
      <c r="A130" t="s">
        <v>625</v>
      </c>
      <c r="B130" t="s">
        <v>462</v>
      </c>
      <c r="C130" t="s">
        <v>462</v>
      </c>
    </row>
    <row r="131" spans="1:3" x14ac:dyDescent="0.25">
      <c r="A131" t="s">
        <v>457</v>
      </c>
      <c r="B131" t="s">
        <v>466</v>
      </c>
      <c r="C131" t="s">
        <v>466</v>
      </c>
    </row>
    <row r="132" spans="1:3" x14ac:dyDescent="0.25">
      <c r="A132" t="s">
        <v>478</v>
      </c>
      <c r="B132" t="s">
        <v>470</v>
      </c>
      <c r="C132" t="s">
        <v>470</v>
      </c>
    </row>
    <row r="133" spans="1:3" x14ac:dyDescent="0.25">
      <c r="A133" t="s">
        <v>553</v>
      </c>
      <c r="B133" t="s">
        <v>626</v>
      </c>
      <c r="C133" t="s">
        <v>626</v>
      </c>
    </row>
    <row r="134" spans="1:3" x14ac:dyDescent="0.25">
      <c r="A134" t="s">
        <v>555</v>
      </c>
      <c r="B134" s="32" t="s">
        <v>892</v>
      </c>
      <c r="C134" s="32" t="s">
        <v>892</v>
      </c>
    </row>
    <row r="135" spans="1:3" x14ac:dyDescent="0.25">
      <c r="A135" t="s">
        <v>481</v>
      </c>
      <c r="B135" t="s">
        <v>557</v>
      </c>
      <c r="C135" t="s">
        <v>557</v>
      </c>
    </row>
    <row r="136" spans="1:3" x14ac:dyDescent="0.25">
      <c r="A136" t="s">
        <v>462</v>
      </c>
      <c r="B136" t="s">
        <v>559</v>
      </c>
      <c r="C136" t="s">
        <v>559</v>
      </c>
    </row>
    <row r="137" spans="1:3" x14ac:dyDescent="0.25">
      <c r="A137" t="s">
        <v>466</v>
      </c>
      <c r="B137" t="s">
        <v>560</v>
      </c>
      <c r="C137" t="s">
        <v>560</v>
      </c>
    </row>
    <row r="138" spans="1:3" x14ac:dyDescent="0.25">
      <c r="A138" t="s">
        <v>470</v>
      </c>
      <c r="B138" t="s">
        <v>627</v>
      </c>
      <c r="C138" t="s">
        <v>627</v>
      </c>
    </row>
    <row r="139" spans="1:3" x14ac:dyDescent="0.25">
      <c r="A139" t="s">
        <v>626</v>
      </c>
      <c r="B139" t="s">
        <v>562</v>
      </c>
      <c r="C139" t="s">
        <v>562</v>
      </c>
    </row>
    <row r="140" spans="1:3" x14ac:dyDescent="0.25">
      <c r="A140" s="32" t="s">
        <v>892</v>
      </c>
      <c r="B140" t="s">
        <v>473</v>
      </c>
      <c r="C140" t="s">
        <v>473</v>
      </c>
    </row>
    <row r="141" spans="1:3" x14ac:dyDescent="0.25">
      <c r="A141" t="s">
        <v>557</v>
      </c>
      <c r="B141" t="s">
        <v>564</v>
      </c>
      <c r="C141" t="s">
        <v>564</v>
      </c>
    </row>
    <row r="142" spans="1:3" x14ac:dyDescent="0.25">
      <c r="A142" t="s">
        <v>559</v>
      </c>
      <c r="B142" t="s">
        <v>628</v>
      </c>
      <c r="C142" t="s">
        <v>628</v>
      </c>
    </row>
    <row r="143" spans="1:3" x14ac:dyDescent="0.25">
      <c r="A143" t="s">
        <v>560</v>
      </c>
      <c r="B143" t="s">
        <v>565</v>
      </c>
      <c r="C143" t="s">
        <v>565</v>
      </c>
    </row>
    <row r="144" spans="1:3" x14ac:dyDescent="0.25">
      <c r="A144" t="s">
        <v>627</v>
      </c>
      <c r="B144" t="s">
        <v>629</v>
      </c>
      <c r="C144" t="s">
        <v>629</v>
      </c>
    </row>
    <row r="145" spans="1:3" x14ac:dyDescent="0.25">
      <c r="A145" t="s">
        <v>562</v>
      </c>
      <c r="B145" t="s">
        <v>630</v>
      </c>
      <c r="C145" t="s">
        <v>630</v>
      </c>
    </row>
    <row r="146" spans="1:3" x14ac:dyDescent="0.25">
      <c r="A146" t="s">
        <v>473</v>
      </c>
      <c r="B146" t="s">
        <v>631</v>
      </c>
      <c r="C146" t="s">
        <v>631</v>
      </c>
    </row>
    <row r="147" spans="1:3" x14ac:dyDescent="0.25">
      <c r="A147" t="s">
        <v>564</v>
      </c>
      <c r="B147" t="s">
        <v>632</v>
      </c>
      <c r="C147" t="s">
        <v>632</v>
      </c>
    </row>
    <row r="148" spans="1:3" x14ac:dyDescent="0.25">
      <c r="A148" t="s">
        <v>628</v>
      </c>
      <c r="B148" t="s">
        <v>485</v>
      </c>
      <c r="C148" t="s">
        <v>485</v>
      </c>
    </row>
    <row r="149" spans="1:3" x14ac:dyDescent="0.25">
      <c r="A149" t="s">
        <v>565</v>
      </c>
      <c r="B149" t="s">
        <v>633</v>
      </c>
      <c r="C149" t="s">
        <v>633</v>
      </c>
    </row>
    <row r="150" spans="1:3" x14ac:dyDescent="0.25">
      <c r="A150" t="s">
        <v>629</v>
      </c>
      <c r="B150" t="s">
        <v>569</v>
      </c>
      <c r="C150" t="s">
        <v>569</v>
      </c>
    </row>
    <row r="151" spans="1:3" x14ac:dyDescent="0.25">
      <c r="A151" t="s">
        <v>630</v>
      </c>
      <c r="B151" t="s">
        <v>634</v>
      </c>
      <c r="C151" t="s">
        <v>634</v>
      </c>
    </row>
    <row r="152" spans="1:3" x14ac:dyDescent="0.25">
      <c r="A152" t="s">
        <v>631</v>
      </c>
      <c r="B152" t="s">
        <v>635</v>
      </c>
      <c r="C152" t="s">
        <v>635</v>
      </c>
    </row>
    <row r="153" spans="1:3" x14ac:dyDescent="0.25">
      <c r="A153" t="s">
        <v>632</v>
      </c>
      <c r="B153" t="s">
        <v>489</v>
      </c>
      <c r="C153" t="s">
        <v>489</v>
      </c>
    </row>
    <row r="154" spans="1:3" x14ac:dyDescent="0.25">
      <c r="A154" t="s">
        <v>485</v>
      </c>
      <c r="B154" t="s">
        <v>571</v>
      </c>
      <c r="C154" t="s">
        <v>571</v>
      </c>
    </row>
    <row r="155" spans="1:3" x14ac:dyDescent="0.25">
      <c r="A155" t="s">
        <v>633</v>
      </c>
      <c r="B155" t="s">
        <v>636</v>
      </c>
      <c r="C155" t="s">
        <v>636</v>
      </c>
    </row>
    <row r="156" spans="1:3" x14ac:dyDescent="0.25">
      <c r="A156" t="s">
        <v>569</v>
      </c>
      <c r="B156" t="s">
        <v>572</v>
      </c>
      <c r="C156" t="s">
        <v>572</v>
      </c>
    </row>
    <row r="157" spans="1:3" x14ac:dyDescent="0.25">
      <c r="A157" t="s">
        <v>634</v>
      </c>
      <c r="B157" t="s">
        <v>637</v>
      </c>
      <c r="C157" t="s">
        <v>637</v>
      </c>
    </row>
    <row r="158" spans="1:3" x14ac:dyDescent="0.25">
      <c r="A158" t="s">
        <v>635</v>
      </c>
      <c r="B158" t="s">
        <v>573</v>
      </c>
      <c r="C158" t="s">
        <v>573</v>
      </c>
    </row>
    <row r="159" spans="1:3" x14ac:dyDescent="0.25">
      <c r="A159" t="s">
        <v>489</v>
      </c>
      <c r="B159" t="s">
        <v>476</v>
      </c>
      <c r="C159" t="s">
        <v>476</v>
      </c>
    </row>
    <row r="160" spans="1:3" x14ac:dyDescent="0.25">
      <c r="A160" t="s">
        <v>571</v>
      </c>
      <c r="B160" t="s">
        <v>638</v>
      </c>
      <c r="C160" t="s">
        <v>638</v>
      </c>
    </row>
    <row r="161" spans="1:3" x14ac:dyDescent="0.25">
      <c r="A161" s="35" t="s">
        <v>636</v>
      </c>
      <c r="B161" t="s">
        <v>639</v>
      </c>
      <c r="C161" t="s">
        <v>639</v>
      </c>
    </row>
    <row r="162" spans="1:3" x14ac:dyDescent="0.25">
      <c r="A162" t="s">
        <v>572</v>
      </c>
      <c r="B162" t="s">
        <v>640</v>
      </c>
      <c r="C162" t="s">
        <v>640</v>
      </c>
    </row>
    <row r="163" spans="1:3" x14ac:dyDescent="0.25">
      <c r="A163" s="36" t="s">
        <v>641</v>
      </c>
      <c r="B163" t="s">
        <v>574</v>
      </c>
      <c r="C163" t="s">
        <v>574</v>
      </c>
    </row>
    <row r="164" spans="1:3" x14ac:dyDescent="0.25">
      <c r="A164" t="s">
        <v>637</v>
      </c>
      <c r="B164" t="s">
        <v>576</v>
      </c>
      <c r="C164" t="s">
        <v>576</v>
      </c>
    </row>
    <row r="165" spans="1:3" x14ac:dyDescent="0.25">
      <c r="A165" t="s">
        <v>573</v>
      </c>
      <c r="B165" t="s">
        <v>642</v>
      </c>
      <c r="C165" t="s">
        <v>642</v>
      </c>
    </row>
    <row r="166" spans="1:3" x14ac:dyDescent="0.25">
      <c r="A166" t="s">
        <v>476</v>
      </c>
      <c r="B166" t="s">
        <v>643</v>
      </c>
      <c r="C166" t="s">
        <v>643</v>
      </c>
    </row>
    <row r="167" spans="1:3" x14ac:dyDescent="0.25">
      <c r="A167" t="s">
        <v>638</v>
      </c>
      <c r="B167" t="s">
        <v>644</v>
      </c>
      <c r="C167" t="s">
        <v>644</v>
      </c>
    </row>
    <row r="168" spans="1:3" x14ac:dyDescent="0.25">
      <c r="A168" t="s">
        <v>639</v>
      </c>
      <c r="B168" t="s">
        <v>479</v>
      </c>
      <c r="C168" t="s">
        <v>479</v>
      </c>
    </row>
    <row r="169" spans="1:3" x14ac:dyDescent="0.25">
      <c r="A169" t="s">
        <v>640</v>
      </c>
      <c r="B169" t="s">
        <v>495</v>
      </c>
      <c r="C169" t="s">
        <v>495</v>
      </c>
    </row>
    <row r="170" spans="1:3" x14ac:dyDescent="0.25">
      <c r="A170" t="s">
        <v>574</v>
      </c>
      <c r="B170" t="s">
        <v>577</v>
      </c>
      <c r="C170" t="s">
        <v>577</v>
      </c>
    </row>
    <row r="171" spans="1:3" x14ac:dyDescent="0.25">
      <c r="A171" t="s">
        <v>576</v>
      </c>
      <c r="B171" t="s">
        <v>578</v>
      </c>
      <c r="C171" t="s">
        <v>578</v>
      </c>
    </row>
    <row r="172" spans="1:3" x14ac:dyDescent="0.25">
      <c r="A172" t="s">
        <v>642</v>
      </c>
      <c r="B172" t="s">
        <v>499</v>
      </c>
      <c r="C172" t="s">
        <v>499</v>
      </c>
    </row>
    <row r="173" spans="1:3" x14ac:dyDescent="0.25">
      <c r="A173" t="s">
        <v>643</v>
      </c>
      <c r="B173" t="s">
        <v>580</v>
      </c>
      <c r="C173" t="s">
        <v>580</v>
      </c>
    </row>
    <row r="174" spans="1:3" x14ac:dyDescent="0.25">
      <c r="A174" t="s">
        <v>644</v>
      </c>
      <c r="B174" t="s">
        <v>579</v>
      </c>
      <c r="C174" t="s">
        <v>579</v>
      </c>
    </row>
    <row r="175" spans="1:3" x14ac:dyDescent="0.25">
      <c r="A175" t="s">
        <v>479</v>
      </c>
      <c r="B175" t="s">
        <v>582</v>
      </c>
      <c r="C175" t="s">
        <v>582</v>
      </c>
    </row>
    <row r="176" spans="1:3" x14ac:dyDescent="0.25">
      <c r="A176" s="36" t="s">
        <v>645</v>
      </c>
      <c r="B176" t="s">
        <v>502</v>
      </c>
      <c r="C176" t="s">
        <v>502</v>
      </c>
    </row>
    <row r="177" spans="1:3" x14ac:dyDescent="0.25">
      <c r="A177" t="s">
        <v>495</v>
      </c>
      <c r="B177" t="s">
        <v>585</v>
      </c>
      <c r="C177" t="s">
        <v>585</v>
      </c>
    </row>
    <row r="178" spans="1:3" x14ac:dyDescent="0.25">
      <c r="A178" t="s">
        <v>577</v>
      </c>
      <c r="B178" t="s">
        <v>646</v>
      </c>
      <c r="C178" t="s">
        <v>646</v>
      </c>
    </row>
    <row r="179" spans="1:3" x14ac:dyDescent="0.25">
      <c r="A179" t="s">
        <v>578</v>
      </c>
      <c r="B179" t="s">
        <v>482</v>
      </c>
      <c r="C179" t="s">
        <v>482</v>
      </c>
    </row>
    <row r="180" spans="1:3" x14ac:dyDescent="0.25">
      <c r="A180" t="s">
        <v>499</v>
      </c>
      <c r="B180" t="s">
        <v>486</v>
      </c>
      <c r="C180" t="s">
        <v>486</v>
      </c>
    </row>
    <row r="181" spans="1:3" x14ac:dyDescent="0.25">
      <c r="A181" t="s">
        <v>580</v>
      </c>
      <c r="B181" t="s">
        <v>647</v>
      </c>
      <c r="C181" t="s">
        <v>647</v>
      </c>
    </row>
    <row r="182" spans="1:3" x14ac:dyDescent="0.25">
      <c r="A182" t="s">
        <v>579</v>
      </c>
      <c r="B182" t="s">
        <v>506</v>
      </c>
      <c r="C182" t="s">
        <v>506</v>
      </c>
    </row>
    <row r="183" spans="1:3" x14ac:dyDescent="0.25">
      <c r="A183" t="s">
        <v>582</v>
      </c>
      <c r="B183" t="s">
        <v>648</v>
      </c>
      <c r="C183" t="s">
        <v>648</v>
      </c>
    </row>
    <row r="184" spans="1:3" x14ac:dyDescent="0.25">
      <c r="A184" t="s">
        <v>502</v>
      </c>
      <c r="B184" t="s">
        <v>490</v>
      </c>
      <c r="C184" t="s">
        <v>490</v>
      </c>
    </row>
    <row r="185" spans="1:3" x14ac:dyDescent="0.25">
      <c r="A185" t="s">
        <v>585</v>
      </c>
      <c r="B185" t="s">
        <v>509</v>
      </c>
      <c r="C185" t="s">
        <v>509</v>
      </c>
    </row>
    <row r="186" spans="1:3" x14ac:dyDescent="0.25">
      <c r="A186" t="s">
        <v>649</v>
      </c>
      <c r="B186" t="s">
        <v>586</v>
      </c>
      <c r="C186" t="s">
        <v>586</v>
      </c>
    </row>
    <row r="187" spans="1:3" x14ac:dyDescent="0.25">
      <c r="A187" t="s">
        <v>482</v>
      </c>
      <c r="B187" t="s">
        <v>650</v>
      </c>
      <c r="C187" t="s">
        <v>650</v>
      </c>
    </row>
    <row r="188" spans="1:3" x14ac:dyDescent="0.25">
      <c r="A188" t="s">
        <v>486</v>
      </c>
      <c r="B188" t="s">
        <v>651</v>
      </c>
      <c r="C188" t="s">
        <v>651</v>
      </c>
    </row>
    <row r="189" spans="1:3" x14ac:dyDescent="0.25">
      <c r="A189" t="s">
        <v>647</v>
      </c>
      <c r="B189" t="s">
        <v>652</v>
      </c>
      <c r="C189" t="s">
        <v>652</v>
      </c>
    </row>
    <row r="190" spans="1:3" x14ac:dyDescent="0.25">
      <c r="A190" t="s">
        <v>506</v>
      </c>
      <c r="B190" t="s">
        <v>653</v>
      </c>
      <c r="C190" t="s">
        <v>653</v>
      </c>
    </row>
    <row r="191" spans="1:3" x14ac:dyDescent="0.25">
      <c r="A191" s="36" t="s">
        <v>654</v>
      </c>
      <c r="B191" t="s">
        <v>655</v>
      </c>
      <c r="C191" t="s">
        <v>655</v>
      </c>
    </row>
    <row r="192" spans="1:3" x14ac:dyDescent="0.25">
      <c r="A192" t="s">
        <v>648</v>
      </c>
      <c r="B192" t="s">
        <v>656</v>
      </c>
      <c r="C192" t="s">
        <v>656</v>
      </c>
    </row>
    <row r="193" spans="1:3" x14ac:dyDescent="0.25">
      <c r="A193" t="s">
        <v>490</v>
      </c>
      <c r="B193" t="s">
        <v>657</v>
      </c>
      <c r="C193" t="s">
        <v>657</v>
      </c>
    </row>
    <row r="194" spans="1:3" x14ac:dyDescent="0.25">
      <c r="A194" t="s">
        <v>509</v>
      </c>
      <c r="B194" t="s">
        <v>658</v>
      </c>
      <c r="C194" t="s">
        <v>658</v>
      </c>
    </row>
    <row r="195" spans="1:3" x14ac:dyDescent="0.25">
      <c r="A195" t="s">
        <v>586</v>
      </c>
      <c r="B195" t="s">
        <v>659</v>
      </c>
      <c r="C195" t="s">
        <v>659</v>
      </c>
    </row>
    <row r="196" spans="1:3" x14ac:dyDescent="0.25">
      <c r="A196" t="s">
        <v>650</v>
      </c>
      <c r="B196" t="s">
        <v>588</v>
      </c>
      <c r="C196" t="s">
        <v>588</v>
      </c>
    </row>
    <row r="197" spans="1:3" x14ac:dyDescent="0.25">
      <c r="A197" t="s">
        <v>651</v>
      </c>
      <c r="B197" t="s">
        <v>514</v>
      </c>
      <c r="C197" t="s">
        <v>514</v>
      </c>
    </row>
    <row r="198" spans="1:3" x14ac:dyDescent="0.25">
      <c r="A198" t="s">
        <v>652</v>
      </c>
      <c r="B198" t="s">
        <v>590</v>
      </c>
      <c r="C198" t="s">
        <v>590</v>
      </c>
    </row>
    <row r="199" spans="1:3" x14ac:dyDescent="0.25">
      <c r="A199" t="s">
        <v>653</v>
      </c>
      <c r="B199" t="s">
        <v>660</v>
      </c>
      <c r="C199" t="s">
        <v>660</v>
      </c>
    </row>
    <row r="200" spans="1:3" x14ac:dyDescent="0.25">
      <c r="A200" t="s">
        <v>655</v>
      </c>
      <c r="B200" t="s">
        <v>661</v>
      </c>
      <c r="C200" t="s">
        <v>661</v>
      </c>
    </row>
    <row r="201" spans="1:3" x14ac:dyDescent="0.25">
      <c r="A201" t="s">
        <v>656</v>
      </c>
      <c r="B201" t="s">
        <v>591</v>
      </c>
      <c r="C201" t="s">
        <v>591</v>
      </c>
    </row>
    <row r="202" spans="1:3" x14ac:dyDescent="0.25">
      <c r="A202" t="s">
        <v>657</v>
      </c>
      <c r="B202" t="s">
        <v>662</v>
      </c>
      <c r="C202" t="s">
        <v>662</v>
      </c>
    </row>
    <row r="203" spans="1:3" x14ac:dyDescent="0.25">
      <c r="A203" t="s">
        <v>663</v>
      </c>
      <c r="B203" t="s">
        <v>664</v>
      </c>
      <c r="C203" t="s">
        <v>664</v>
      </c>
    </row>
    <row r="204" spans="1:3" x14ac:dyDescent="0.25">
      <c r="A204" t="s">
        <v>659</v>
      </c>
      <c r="B204" t="s">
        <v>492</v>
      </c>
      <c r="C204" t="s">
        <v>492</v>
      </c>
    </row>
    <row r="205" spans="1:3" x14ac:dyDescent="0.25">
      <c r="A205" t="s">
        <v>588</v>
      </c>
      <c r="B205" t="s">
        <v>496</v>
      </c>
      <c r="C205" t="s">
        <v>496</v>
      </c>
    </row>
    <row r="206" spans="1:3" x14ac:dyDescent="0.25">
      <c r="A206" t="s">
        <v>514</v>
      </c>
      <c r="B206" t="s">
        <v>592</v>
      </c>
      <c r="C206" t="s">
        <v>592</v>
      </c>
    </row>
    <row r="207" spans="1:3" x14ac:dyDescent="0.25">
      <c r="A207" t="s">
        <v>590</v>
      </c>
      <c r="B207" t="s">
        <v>593</v>
      </c>
      <c r="C207" t="s">
        <v>593</v>
      </c>
    </row>
    <row r="208" spans="1:3" x14ac:dyDescent="0.25">
      <c r="A208" t="s">
        <v>660</v>
      </c>
      <c r="B208" t="s">
        <v>594</v>
      </c>
      <c r="C208" t="s">
        <v>594</v>
      </c>
    </row>
    <row r="209" spans="1:3" x14ac:dyDescent="0.25">
      <c r="A209" t="s">
        <v>661</v>
      </c>
      <c r="B209" t="s">
        <v>665</v>
      </c>
      <c r="C209" t="s">
        <v>665</v>
      </c>
    </row>
    <row r="210" spans="1:3" x14ac:dyDescent="0.25">
      <c r="A210" t="s">
        <v>591</v>
      </c>
      <c r="B210" t="s">
        <v>666</v>
      </c>
      <c r="C210" t="s">
        <v>666</v>
      </c>
    </row>
    <row r="211" spans="1:3" x14ac:dyDescent="0.25">
      <c r="A211" t="s">
        <v>662</v>
      </c>
      <c r="B211" t="s">
        <v>595</v>
      </c>
      <c r="C211" t="s">
        <v>595</v>
      </c>
    </row>
    <row r="212" spans="1:3" x14ac:dyDescent="0.25">
      <c r="A212" t="s">
        <v>664</v>
      </c>
      <c r="B212" t="s">
        <v>500</v>
      </c>
      <c r="C212" t="s">
        <v>500</v>
      </c>
    </row>
    <row r="213" spans="1:3" x14ac:dyDescent="0.25">
      <c r="A213" t="s">
        <v>492</v>
      </c>
      <c r="B213" t="s">
        <v>597</v>
      </c>
      <c r="C213" t="s">
        <v>597</v>
      </c>
    </row>
    <row r="214" spans="1:3" x14ac:dyDescent="0.25">
      <c r="A214" t="s">
        <v>496</v>
      </c>
      <c r="B214" t="s">
        <v>517</v>
      </c>
      <c r="C214" t="s">
        <v>517</v>
      </c>
    </row>
    <row r="215" spans="1:3" x14ac:dyDescent="0.25">
      <c r="A215" t="s">
        <v>592</v>
      </c>
      <c r="B215" t="s">
        <v>599</v>
      </c>
      <c r="C215" t="s">
        <v>599</v>
      </c>
    </row>
    <row r="216" spans="1:3" x14ac:dyDescent="0.25">
      <c r="A216" t="s">
        <v>593</v>
      </c>
      <c r="B216" t="s">
        <v>667</v>
      </c>
      <c r="C216" t="s">
        <v>667</v>
      </c>
    </row>
    <row r="217" spans="1:3" x14ac:dyDescent="0.25">
      <c r="A217" t="s">
        <v>594</v>
      </c>
      <c r="B217" t="s">
        <v>601</v>
      </c>
      <c r="C217" t="s">
        <v>601</v>
      </c>
    </row>
    <row r="218" spans="1:3" x14ac:dyDescent="0.25">
      <c r="A218" t="s">
        <v>665</v>
      </c>
      <c r="B218" t="s">
        <v>503</v>
      </c>
      <c r="C218" t="s">
        <v>503</v>
      </c>
    </row>
    <row r="219" spans="1:3" x14ac:dyDescent="0.25">
      <c r="A219" t="s">
        <v>666</v>
      </c>
      <c r="B219" t="s">
        <v>507</v>
      </c>
      <c r="C219" t="s">
        <v>507</v>
      </c>
    </row>
    <row r="220" spans="1:3" x14ac:dyDescent="0.25">
      <c r="A220" t="s">
        <v>595</v>
      </c>
      <c r="B220" t="s">
        <v>520</v>
      </c>
      <c r="C220" t="s">
        <v>520</v>
      </c>
    </row>
    <row r="221" spans="1:3" x14ac:dyDescent="0.25">
      <c r="A221" t="s">
        <v>500</v>
      </c>
      <c r="B221" t="s">
        <v>668</v>
      </c>
      <c r="C221" t="s">
        <v>668</v>
      </c>
    </row>
    <row r="222" spans="1:3" x14ac:dyDescent="0.25">
      <c r="A222" t="s">
        <v>597</v>
      </c>
      <c r="B222" t="s">
        <v>522</v>
      </c>
      <c r="C222" t="s">
        <v>522</v>
      </c>
    </row>
    <row r="223" spans="1:3" x14ac:dyDescent="0.25">
      <c r="A223" s="36" t="s">
        <v>669</v>
      </c>
      <c r="B223" t="s">
        <v>670</v>
      </c>
      <c r="C223" t="s">
        <v>670</v>
      </c>
    </row>
    <row r="224" spans="1:3" x14ac:dyDescent="0.25">
      <c r="A224" s="36" t="s">
        <v>671</v>
      </c>
      <c r="B224" t="s">
        <v>605</v>
      </c>
      <c r="C224" t="s">
        <v>605</v>
      </c>
    </row>
    <row r="225" spans="1:3" x14ac:dyDescent="0.25">
      <c r="A225" t="s">
        <v>517</v>
      </c>
      <c r="B225" t="s">
        <v>672</v>
      </c>
      <c r="C225" t="s">
        <v>672</v>
      </c>
    </row>
    <row r="226" spans="1:3" x14ac:dyDescent="0.25">
      <c r="A226" t="s">
        <v>599</v>
      </c>
      <c r="B226" t="s">
        <v>608</v>
      </c>
      <c r="C226" t="s">
        <v>608</v>
      </c>
    </row>
    <row r="227" spans="1:3" x14ac:dyDescent="0.25">
      <c r="A227" t="s">
        <v>667</v>
      </c>
      <c r="B227" t="s">
        <v>673</v>
      </c>
      <c r="C227" t="s">
        <v>673</v>
      </c>
    </row>
    <row r="228" spans="1:3" x14ac:dyDescent="0.25">
      <c r="A228" t="s">
        <v>601</v>
      </c>
      <c r="B228" t="s">
        <v>674</v>
      </c>
      <c r="C228" t="s">
        <v>674</v>
      </c>
    </row>
    <row r="229" spans="1:3" x14ac:dyDescent="0.25">
      <c r="A229" t="s">
        <v>503</v>
      </c>
      <c r="B229" t="s">
        <v>675</v>
      </c>
      <c r="C229" t="s">
        <v>675</v>
      </c>
    </row>
    <row r="230" spans="1:3" x14ac:dyDescent="0.25">
      <c r="A230" t="s">
        <v>507</v>
      </c>
      <c r="B230" t="s">
        <v>525</v>
      </c>
      <c r="C230" t="s">
        <v>525</v>
      </c>
    </row>
    <row r="231" spans="1:3" x14ac:dyDescent="0.25">
      <c r="A231" t="s">
        <v>520</v>
      </c>
      <c r="B231" t="s">
        <v>528</v>
      </c>
      <c r="C231" t="s">
        <v>528</v>
      </c>
    </row>
    <row r="232" spans="1:3" x14ac:dyDescent="0.25">
      <c r="A232" t="s">
        <v>668</v>
      </c>
      <c r="B232" t="s">
        <v>676</v>
      </c>
      <c r="C232" t="s">
        <v>676</v>
      </c>
    </row>
    <row r="233" spans="1:3" x14ac:dyDescent="0.25">
      <c r="A233" t="s">
        <v>522</v>
      </c>
      <c r="B233" t="s">
        <v>531</v>
      </c>
      <c r="C233" t="s">
        <v>531</v>
      </c>
    </row>
    <row r="234" spans="1:3" x14ac:dyDescent="0.25">
      <c r="A234" t="s">
        <v>670</v>
      </c>
      <c r="B234" t="s">
        <v>677</v>
      </c>
      <c r="C234" t="s">
        <v>677</v>
      </c>
    </row>
    <row r="235" spans="1:3" x14ac:dyDescent="0.25">
      <c r="A235" t="s">
        <v>605</v>
      </c>
      <c r="B235" t="s">
        <v>610</v>
      </c>
      <c r="C235" t="s">
        <v>610</v>
      </c>
    </row>
    <row r="236" spans="1:3" x14ac:dyDescent="0.25">
      <c r="A236" t="s">
        <v>672</v>
      </c>
      <c r="B236" t="s">
        <v>611</v>
      </c>
      <c r="C236" t="s">
        <v>611</v>
      </c>
    </row>
    <row r="237" spans="1:3" x14ac:dyDescent="0.25">
      <c r="A237" t="s">
        <v>608</v>
      </c>
      <c r="B237" t="s">
        <v>536</v>
      </c>
      <c r="C237" t="s">
        <v>536</v>
      </c>
    </row>
    <row r="238" spans="1:3" x14ac:dyDescent="0.25">
      <c r="A238" t="s">
        <v>673</v>
      </c>
      <c r="B238" t="s">
        <v>534</v>
      </c>
      <c r="C238" t="s">
        <v>534</v>
      </c>
    </row>
    <row r="239" spans="1:3" x14ac:dyDescent="0.25">
      <c r="A239" t="s">
        <v>674</v>
      </c>
      <c r="B239" t="s">
        <v>510</v>
      </c>
      <c r="C239" t="s">
        <v>510</v>
      </c>
    </row>
    <row r="240" spans="1:3" x14ac:dyDescent="0.25">
      <c r="A240" t="s">
        <v>675</v>
      </c>
      <c r="B240" t="s">
        <v>515</v>
      </c>
      <c r="C240" t="s">
        <v>515</v>
      </c>
    </row>
    <row r="241" spans="1:3" x14ac:dyDescent="0.25">
      <c r="A241" t="s">
        <v>525</v>
      </c>
      <c r="B241" t="s">
        <v>678</v>
      </c>
      <c r="C241" t="s">
        <v>678</v>
      </c>
    </row>
    <row r="242" spans="1:3" x14ac:dyDescent="0.25">
      <c r="A242" t="s">
        <v>528</v>
      </c>
      <c r="B242" t="s">
        <v>679</v>
      </c>
      <c r="C242" t="s">
        <v>679</v>
      </c>
    </row>
    <row r="243" spans="1:3" x14ac:dyDescent="0.25">
      <c r="A243" t="s">
        <v>676</v>
      </c>
      <c r="B243" t="s">
        <v>680</v>
      </c>
      <c r="C243" t="s">
        <v>680</v>
      </c>
    </row>
    <row r="244" spans="1:3" x14ac:dyDescent="0.25">
      <c r="A244" t="s">
        <v>531</v>
      </c>
      <c r="B244" t="s">
        <v>681</v>
      </c>
      <c r="C244" t="s">
        <v>681</v>
      </c>
    </row>
    <row r="245" spans="1:3" x14ac:dyDescent="0.25">
      <c r="A245" t="s">
        <v>677</v>
      </c>
      <c r="B245" t="s">
        <v>682</v>
      </c>
      <c r="C245" t="s">
        <v>682</v>
      </c>
    </row>
    <row r="246" spans="1:3" x14ac:dyDescent="0.25">
      <c r="A246" t="s">
        <v>610</v>
      </c>
      <c r="B246" t="s">
        <v>683</v>
      </c>
      <c r="C246" t="s">
        <v>683</v>
      </c>
    </row>
    <row r="247" spans="1:3" x14ac:dyDescent="0.25">
      <c r="A247" t="s">
        <v>611</v>
      </c>
      <c r="B247" t="s">
        <v>684</v>
      </c>
      <c r="C247" t="s">
        <v>539</v>
      </c>
    </row>
    <row r="248" spans="1:3" x14ac:dyDescent="0.25">
      <c r="A248" t="s">
        <v>536</v>
      </c>
      <c r="B248" t="s">
        <v>539</v>
      </c>
      <c r="C248" t="s">
        <v>615</v>
      </c>
    </row>
    <row r="249" spans="1:3" x14ac:dyDescent="0.25">
      <c r="A249" t="s">
        <v>534</v>
      </c>
      <c r="B249" t="s">
        <v>615</v>
      </c>
      <c r="C249" t="s">
        <v>685</v>
      </c>
    </row>
    <row r="250" spans="1:3" x14ac:dyDescent="0.25">
      <c r="A250" t="s">
        <v>510</v>
      </c>
      <c r="B250" t="s">
        <v>685</v>
      </c>
      <c r="C250" t="s">
        <v>617</v>
      </c>
    </row>
    <row r="251" spans="1:3" x14ac:dyDescent="0.25">
      <c r="A251" t="s">
        <v>515</v>
      </c>
      <c r="B251" t="s">
        <v>617</v>
      </c>
      <c r="C251" t="s">
        <v>686</v>
      </c>
    </row>
    <row r="252" spans="1:3" x14ac:dyDescent="0.25">
      <c r="A252" t="s">
        <v>678</v>
      </c>
      <c r="B252" t="s">
        <v>686</v>
      </c>
      <c r="C252" t="s">
        <v>687</v>
      </c>
    </row>
    <row r="253" spans="1:3" x14ac:dyDescent="0.25">
      <c r="A253" t="s">
        <v>679</v>
      </c>
      <c r="B253" t="s">
        <v>687</v>
      </c>
      <c r="C253" t="s">
        <v>688</v>
      </c>
    </row>
    <row r="254" spans="1:3" x14ac:dyDescent="0.25">
      <c r="A254" t="s">
        <v>680</v>
      </c>
      <c r="B254" t="s">
        <v>688</v>
      </c>
      <c r="C254" t="s">
        <v>689</v>
      </c>
    </row>
    <row r="255" spans="1:3" x14ac:dyDescent="0.25">
      <c r="A255" t="s">
        <v>681</v>
      </c>
      <c r="B255" t="s">
        <v>689</v>
      </c>
      <c r="C255" t="s">
        <v>541</v>
      </c>
    </row>
    <row r="256" spans="1:3" x14ac:dyDescent="0.25">
      <c r="A256" t="s">
        <v>682</v>
      </c>
      <c r="B256" t="s">
        <v>541</v>
      </c>
      <c r="C256" t="s">
        <v>618</v>
      </c>
    </row>
    <row r="257" spans="1:3" x14ac:dyDescent="0.25">
      <c r="A257" s="36" t="s">
        <v>690</v>
      </c>
      <c r="B257" t="s">
        <v>691</v>
      </c>
      <c r="C257" t="s">
        <v>619</v>
      </c>
    </row>
    <row r="258" spans="1:3" x14ac:dyDescent="0.25">
      <c r="A258" t="s">
        <v>683</v>
      </c>
      <c r="B258" t="s">
        <v>618</v>
      </c>
    </row>
    <row r="259" spans="1:3" x14ac:dyDescent="0.25">
      <c r="A259" t="s">
        <v>684</v>
      </c>
      <c r="B259" t="s">
        <v>619</v>
      </c>
    </row>
    <row r="260" spans="1:3" x14ac:dyDescent="0.25">
      <c r="A260" t="s">
        <v>539</v>
      </c>
    </row>
    <row r="261" spans="1:3" x14ac:dyDescent="0.25">
      <c r="A261" t="s">
        <v>615</v>
      </c>
    </row>
    <row r="262" spans="1:3" x14ac:dyDescent="0.25">
      <c r="A262" t="s">
        <v>685</v>
      </c>
    </row>
    <row r="263" spans="1:3" x14ac:dyDescent="0.25">
      <c r="A263" t="s">
        <v>617</v>
      </c>
    </row>
    <row r="264" spans="1:3" x14ac:dyDescent="0.25">
      <c r="A264" t="s">
        <v>686</v>
      </c>
    </row>
    <row r="265" spans="1:3" x14ac:dyDescent="0.25">
      <c r="A265" t="s">
        <v>687</v>
      </c>
    </row>
    <row r="266" spans="1:3" x14ac:dyDescent="0.25">
      <c r="A266" t="s">
        <v>688</v>
      </c>
    </row>
    <row r="267" spans="1:3" x14ac:dyDescent="0.25">
      <c r="A267" t="s">
        <v>689</v>
      </c>
    </row>
    <row r="268" spans="1:3" x14ac:dyDescent="0.25">
      <c r="A268" t="s">
        <v>541</v>
      </c>
    </row>
    <row r="269" spans="1:3" x14ac:dyDescent="0.25">
      <c r="A269" t="s">
        <v>618</v>
      </c>
    </row>
    <row r="270" spans="1:3" x14ac:dyDescent="0.25">
      <c r="A270" t="s">
        <v>619</v>
      </c>
    </row>
  </sheetData>
  <sheetProtection algorithmName="SHA-512" hashValue="tlx7uxzLHSGpc7V7gFOB34gjG8DlDbagyNjrvs+O1f2GokQEARpy2/7qJjpHph9zmj+uoMOApUwMvif/SaCf7w==" saltValue="bzKYYthGQgk962pgNOQ3fg==" spinCount="100000" sheet="1" objects="1" scenarios="1"/>
  <mergeCells count="1">
    <mergeCell ref="E2:R2"/>
  </mergeCells>
  <conditionalFormatting sqref="A4:A270">
    <cfRule type="duplicateValues" dxfId="49" priority="3"/>
  </conditionalFormatting>
  <conditionalFormatting sqref="B134">
    <cfRule type="duplicateValues" dxfId="48" priority="2"/>
  </conditionalFormatting>
  <conditionalFormatting sqref="C134">
    <cfRule type="duplicateValues" dxfId="47"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T399"/>
  <sheetViews>
    <sheetView tabSelected="1" view="pageLayout" zoomScale="90" zoomScaleNormal="100" zoomScalePageLayoutView="90" workbookViewId="0">
      <selection sqref="A1:J1"/>
    </sheetView>
  </sheetViews>
  <sheetFormatPr defaultColWidth="0" defaultRowHeight="15" zeroHeight="1" x14ac:dyDescent="0.25"/>
  <cols>
    <col min="1" max="3" width="9.28515625" style="37" customWidth="1"/>
    <col min="4" max="4" width="12" style="37" customWidth="1"/>
    <col min="5" max="8" width="9.28515625" style="37" customWidth="1"/>
    <col min="9" max="9" width="9.7109375" style="37" customWidth="1"/>
    <col min="10" max="10" width="9.28515625" style="37" customWidth="1"/>
    <col min="11" max="20" width="9.140625" style="37" customWidth="1"/>
    <col min="21" max="16384" width="9.140625" style="37" hidden="1"/>
  </cols>
  <sheetData>
    <row r="1" spans="1:20" ht="15.75" x14ac:dyDescent="0.25">
      <c r="A1" s="363" t="s">
        <v>693</v>
      </c>
      <c r="B1" s="363"/>
      <c r="C1" s="363"/>
      <c r="D1" s="363"/>
      <c r="E1" s="363"/>
      <c r="F1" s="363"/>
      <c r="G1" s="363"/>
      <c r="H1" s="363"/>
      <c r="I1" s="363"/>
      <c r="J1" s="363"/>
      <c r="K1" s="38"/>
      <c r="L1" s="38"/>
      <c r="M1" s="38"/>
      <c r="N1" s="38"/>
      <c r="O1" s="38"/>
      <c r="P1" s="38"/>
      <c r="Q1" s="38"/>
      <c r="R1" s="38"/>
      <c r="S1" s="38"/>
      <c r="T1" s="38"/>
    </row>
    <row r="2" spans="1:20" x14ac:dyDescent="0.25">
      <c r="A2" s="367" t="s">
        <v>698</v>
      </c>
      <c r="B2" s="367"/>
      <c r="C2" s="367"/>
      <c r="D2" s="367"/>
      <c r="E2" s="367"/>
      <c r="F2" s="367"/>
      <c r="G2" s="367"/>
      <c r="H2" s="367"/>
      <c r="I2" s="367"/>
      <c r="J2" s="367"/>
      <c r="K2" s="38"/>
      <c r="L2" s="364" t="s">
        <v>694</v>
      </c>
      <c r="M2" s="365"/>
      <c r="N2" s="365"/>
      <c r="O2" s="365"/>
      <c r="P2" s="365"/>
      <c r="Q2" s="365"/>
      <c r="R2" s="365"/>
      <c r="S2" s="365"/>
      <c r="T2" s="38"/>
    </row>
    <row r="3" spans="1:20" x14ac:dyDescent="0.25">
      <c r="A3" s="367"/>
      <c r="B3" s="367"/>
      <c r="C3" s="367"/>
      <c r="D3" s="367"/>
      <c r="E3" s="367"/>
      <c r="F3" s="367"/>
      <c r="G3" s="367"/>
      <c r="H3" s="367"/>
      <c r="I3" s="367"/>
      <c r="J3" s="367"/>
      <c r="K3" s="38"/>
      <c r="L3" s="38"/>
      <c r="M3" s="38"/>
      <c r="N3" s="38"/>
      <c r="O3" s="38"/>
      <c r="P3" s="38"/>
      <c r="Q3" s="38"/>
      <c r="R3" s="38"/>
      <c r="S3" s="38"/>
      <c r="T3" s="38"/>
    </row>
    <row r="4" spans="1:20" x14ac:dyDescent="0.25">
      <c r="A4" s="367"/>
      <c r="B4" s="367"/>
      <c r="C4" s="367"/>
      <c r="D4" s="367"/>
      <c r="E4" s="367"/>
      <c r="F4" s="367"/>
      <c r="G4" s="367"/>
      <c r="H4" s="367"/>
      <c r="I4" s="367"/>
      <c r="J4" s="367"/>
      <c r="K4" s="38"/>
      <c r="L4" s="38"/>
      <c r="M4" s="38"/>
      <c r="N4" s="38"/>
      <c r="O4" s="38"/>
      <c r="P4" s="38"/>
      <c r="Q4" s="38"/>
      <c r="R4" s="38"/>
      <c r="S4" s="47"/>
      <c r="T4" s="48" t="str">
        <f>$J$396</f>
        <v>Version 2.14</v>
      </c>
    </row>
    <row r="5" spans="1:20" x14ac:dyDescent="0.25">
      <c r="A5" s="367" t="s">
        <v>699</v>
      </c>
      <c r="B5" s="367"/>
      <c r="C5" s="367"/>
      <c r="D5" s="367"/>
      <c r="E5" s="367"/>
      <c r="F5" s="367"/>
      <c r="G5" s="367"/>
      <c r="H5" s="367"/>
      <c r="I5" s="367"/>
      <c r="J5" s="367"/>
      <c r="K5" s="38"/>
      <c r="L5" s="38"/>
      <c r="M5" s="38"/>
      <c r="N5" s="38"/>
      <c r="O5" s="38"/>
      <c r="P5" s="38"/>
      <c r="Q5" s="38"/>
      <c r="R5" s="38"/>
      <c r="S5" s="366">
        <f>$I$397</f>
        <v>46145</v>
      </c>
      <c r="T5" s="366"/>
    </row>
    <row r="6" spans="1:20" x14ac:dyDescent="0.25">
      <c r="A6" s="367"/>
      <c r="B6" s="367"/>
      <c r="C6" s="367"/>
      <c r="D6" s="367"/>
      <c r="E6" s="367"/>
      <c r="F6" s="367"/>
      <c r="G6" s="367"/>
      <c r="H6" s="367"/>
      <c r="I6" s="367"/>
      <c r="J6" s="367"/>
      <c r="K6" s="38"/>
      <c r="L6" s="38"/>
      <c r="M6" s="38"/>
      <c r="N6" s="38"/>
      <c r="O6" s="38"/>
      <c r="P6" s="38"/>
      <c r="Q6" s="38"/>
      <c r="R6" s="38"/>
      <c r="S6" s="38"/>
      <c r="T6" s="38"/>
    </row>
    <row r="7" spans="1:20" x14ac:dyDescent="0.25">
      <c r="A7" s="368" t="str">
        <f ca="1">IFERROR(IF(DATEDIF($I$397,TODAY(),"M")&gt;9,"PLEASE DOWNLOAD CURRENT VERSION: ",""),"")</f>
        <v/>
      </c>
      <c r="B7" s="368"/>
      <c r="C7" s="368"/>
      <c r="D7" s="368"/>
      <c r="E7" s="368"/>
      <c r="F7" s="369" t="str">
        <f ca="1">IF($A$7&lt;&gt;"",HYPERLINK("http://www.admin.ox.ac.uk/personnel/permits/forms/","www.admin.ox.ac.uk/personnel/permits/forms/"),"")</f>
        <v/>
      </c>
      <c r="G7" s="369"/>
      <c r="H7" s="369"/>
      <c r="I7" s="369"/>
      <c r="J7" s="369"/>
      <c r="K7" s="38"/>
      <c r="L7" s="38"/>
      <c r="M7" s="38"/>
      <c r="N7" s="38"/>
      <c r="O7" s="38"/>
      <c r="P7" s="38"/>
      <c r="Q7" s="38"/>
      <c r="R7" s="38"/>
      <c r="S7" s="38"/>
      <c r="T7" s="38"/>
    </row>
    <row r="8" spans="1:20" x14ac:dyDescent="0.25">
      <c r="A8" s="49" t="s">
        <v>700</v>
      </c>
      <c r="B8" s="50"/>
      <c r="C8" s="50"/>
      <c r="D8" s="50"/>
      <c r="E8" s="50"/>
      <c r="F8" s="50"/>
      <c r="G8" s="50"/>
      <c r="H8" s="50"/>
      <c r="I8" s="50"/>
      <c r="J8" s="50"/>
      <c r="K8" s="38"/>
      <c r="L8" s="38"/>
      <c r="M8" s="38"/>
      <c r="N8" s="38"/>
      <c r="O8" s="38"/>
      <c r="P8" s="38"/>
      <c r="Q8" s="38"/>
      <c r="R8" s="38"/>
      <c r="S8" s="38"/>
      <c r="T8" s="38"/>
    </row>
    <row r="9" spans="1:20" x14ac:dyDescent="0.25">
      <c r="A9" s="316" t="str">
        <f>HYPERLINK("mailto:" &amp; $E$389 &amp; "?subject=Tier 5 CoS extension application - " &amp; PROPER($I$142) &amp; " " &amp; PROPER($E$155) &amp; " " &amp; UPPER($E$143) &amp; "&amp;body=Please find attached a Tier 5 CoS extension application for " &amp; PROPER($I$142) &amp; " " &amp; PROPER($E$155) &amp; " " &amp; UPPER($E$143),$E$389)</f>
        <v>angelina.escott@admin.ox.ac.uk</v>
      </c>
      <c r="B9" s="316"/>
      <c r="C9" s="316"/>
      <c r="D9" s="316"/>
      <c r="E9" s="316"/>
      <c r="F9" s="316" t="str">
        <f>HYPERLINK("mailto:" &amp; $E$390 &amp; "?subject=Tier 5 CoS extension application - " &amp; PROPER($I$142) &amp; " " &amp; PROPER($E$155) &amp; " " &amp; UPPER($E$143) &amp; "&amp;body=Please find attached a Tier 5 CoS extension application for " &amp; PROPER($I$142) &amp; " " &amp; PROPER($E$155) &amp; " " &amp; UPPER($E$143),$E$390)</f>
        <v>paul.deeble@admin.ox.ac.uk</v>
      </c>
      <c r="G9" s="316"/>
      <c r="H9" s="316"/>
      <c r="I9" s="316"/>
      <c r="J9" s="316"/>
      <c r="K9" s="38"/>
      <c r="L9" s="38"/>
      <c r="M9" s="38"/>
      <c r="N9" s="38"/>
      <c r="O9" s="38"/>
      <c r="P9" s="38"/>
      <c r="Q9" s="38"/>
      <c r="R9" s="38"/>
      <c r="S9" s="38"/>
      <c r="T9" s="38"/>
    </row>
    <row r="10" spans="1:20" x14ac:dyDescent="0.25">
      <c r="A10" s="316" t="str">
        <f>HYPERLINK("mailto:" &amp; $E$391 &amp; "?subject=Tier 5 CoS extension application - " &amp; PROPER($I$142) &amp; " " &amp; PROPER($E$155) &amp; " " &amp; UPPER($E$143) &amp; "&amp;body=Please find attached a Tier 5 CoS extension application for " &amp; PROPER($I$142) &amp; " " &amp; PROPER($E$155) &amp; " " &amp; UPPER($E$143),$E$391)</f>
        <v>kara.updale@admin.ox.ac.uk</v>
      </c>
      <c r="B10" s="316"/>
      <c r="C10" s="316"/>
      <c r="D10" s="316"/>
      <c r="E10" s="316"/>
      <c r="F10" s="316"/>
      <c r="G10" s="316"/>
      <c r="H10" s="316"/>
      <c r="I10" s="316"/>
      <c r="J10" s="316"/>
      <c r="K10" s="38"/>
      <c r="L10" s="38"/>
      <c r="M10" s="38"/>
      <c r="N10" s="38"/>
      <c r="O10" s="38"/>
      <c r="P10" s="38"/>
      <c r="Q10" s="38"/>
      <c r="R10" s="38"/>
      <c r="S10" s="38"/>
      <c r="T10" s="38"/>
    </row>
    <row r="11" spans="1:20" x14ac:dyDescent="0.25">
      <c r="A11" s="362" t="s">
        <v>1008</v>
      </c>
      <c r="B11" s="362"/>
      <c r="C11" s="362"/>
      <c r="D11" s="362"/>
      <c r="E11" s="362"/>
      <c r="F11" s="362"/>
      <c r="G11" s="362"/>
      <c r="H11" s="362"/>
      <c r="I11" s="362"/>
      <c r="J11" s="362"/>
      <c r="K11" s="38"/>
      <c r="L11" s="38"/>
      <c r="M11" s="38"/>
      <c r="N11" s="38"/>
      <c r="O11" s="38"/>
      <c r="P11" s="38"/>
      <c r="Q11" s="38"/>
      <c r="R11" s="38"/>
      <c r="S11" s="38"/>
      <c r="T11" s="38"/>
    </row>
    <row r="12" spans="1:20" x14ac:dyDescent="0.25">
      <c r="A12" s="316" t="str">
        <f>HYPERLINK("mailto:" &amp; $E$393 &amp; "?subject=Tier 5 CoS extension application - " &amp; PROPER($I$142) &amp; " " &amp; PROPER($E$155) &amp; " " &amp; UPPER($E$143) &amp; "&amp;body=Please find attached a Tier 5 CoS extension application for " &amp; PROPER($I$142) &amp; " " &amp; PROPER($E$155) &amp; " " &amp; UPPER($E$143),$E$393)</f>
        <v>lyn.davis@admin.ox.ac.uk</v>
      </c>
      <c r="B12" s="316"/>
      <c r="C12" s="316"/>
      <c r="D12" s="316"/>
      <c r="E12" s="316"/>
      <c r="F12" s="316" t="str">
        <f>HYPERLINK("mailto:" &amp; $E$394 &amp; "?subject=Tier 5 CoS extension application - " &amp; PROPER($I$142) &amp; " " &amp; PROPER($E$155) &amp; " " &amp; UPPER($E$143) &amp; "&amp;body=Please find attached a Tier 5 CoS extension application for " &amp; PROPER($I$142) &amp; " " &amp; PROPER($E$155) &amp; " " &amp; UPPER($E$143),$E$394)</f>
        <v>richard.birt@admin.ox.ac.uk</v>
      </c>
      <c r="G12" s="316"/>
      <c r="H12" s="316"/>
      <c r="I12" s="316"/>
      <c r="J12" s="316"/>
      <c r="K12" s="38"/>
      <c r="L12" s="38"/>
      <c r="M12" s="38"/>
      <c r="N12" s="38"/>
      <c r="O12" s="38"/>
      <c r="P12" s="38"/>
      <c r="Q12" s="38"/>
      <c r="R12" s="38"/>
      <c r="S12" s="38"/>
      <c r="T12" s="38"/>
    </row>
    <row r="13" spans="1:20" x14ac:dyDescent="0.25">
      <c r="A13" s="316" t="str">
        <f>HYPERLINK("mailto:" &amp; $E$395 &amp; "?subject=Tier 5 CoS extension application - " &amp; PROPER($I$142) &amp; " " &amp; PROPER($E$155) &amp; " " &amp; UPPER($E$143) &amp; "&amp;body=Please find attached a Tier 5 CoS extension application for " &amp; PROPER($I$142) &amp; " " &amp; PROPER($E$155) &amp; " " &amp; UPPER($E$143),$E$395)</f>
        <v>sufia.nadeem@admin.ox.ac.uk</v>
      </c>
      <c r="B13" s="316"/>
      <c r="C13" s="316"/>
      <c r="D13" s="316"/>
      <c r="E13" s="316"/>
      <c r="F13" s="316"/>
      <c r="G13" s="316"/>
      <c r="H13" s="316"/>
      <c r="I13" s="316"/>
      <c r="J13" s="316"/>
      <c r="K13" s="38"/>
      <c r="L13" s="38"/>
      <c r="M13" s="38"/>
      <c r="N13" s="38"/>
      <c r="O13" s="38"/>
      <c r="P13" s="38"/>
      <c r="Q13" s="38"/>
      <c r="R13" s="38"/>
      <c r="S13" s="38"/>
      <c r="T13" s="38"/>
    </row>
    <row r="14" spans="1:20" x14ac:dyDescent="0.25">
      <c r="A14" s="362" t="s">
        <v>1009</v>
      </c>
      <c r="B14" s="362"/>
      <c r="C14" s="362"/>
      <c r="D14" s="362"/>
      <c r="E14" s="362"/>
      <c r="F14" s="362"/>
      <c r="G14" s="362"/>
      <c r="H14" s="362"/>
      <c r="I14" s="362"/>
      <c r="J14" s="362"/>
      <c r="K14" s="38"/>
      <c r="L14" s="38"/>
      <c r="M14" s="38"/>
      <c r="N14" s="38"/>
      <c r="O14" s="38"/>
      <c r="P14" s="38"/>
      <c r="Q14" s="38"/>
      <c r="R14" s="38"/>
      <c r="S14" s="38"/>
      <c r="T14" s="38"/>
    </row>
    <row r="15" spans="1:20" x14ac:dyDescent="0.25">
      <c r="A15" s="370" t="s">
        <v>701</v>
      </c>
      <c r="B15" s="370"/>
      <c r="C15" s="370"/>
      <c r="D15" s="370"/>
      <c r="E15" s="370"/>
      <c r="F15" s="370"/>
      <c r="G15" s="370"/>
      <c r="H15" s="370"/>
      <c r="I15" s="370"/>
      <c r="J15" s="370"/>
      <c r="K15" s="38"/>
      <c r="L15" s="38"/>
      <c r="M15" s="38"/>
      <c r="N15" s="38"/>
      <c r="O15" s="38"/>
      <c r="P15" s="38"/>
      <c r="Q15" s="38"/>
      <c r="R15" s="38"/>
      <c r="S15" s="38"/>
      <c r="T15" s="38"/>
    </row>
    <row r="16" spans="1:20" x14ac:dyDescent="0.25">
      <c r="A16" s="370"/>
      <c r="B16" s="370"/>
      <c r="C16" s="370"/>
      <c r="D16" s="370"/>
      <c r="E16" s="370"/>
      <c r="F16" s="370"/>
      <c r="G16" s="370"/>
      <c r="H16" s="370"/>
      <c r="I16" s="370"/>
      <c r="J16" s="370"/>
      <c r="K16" s="38"/>
      <c r="L16" s="38"/>
      <c r="M16" s="38"/>
      <c r="N16" s="38"/>
      <c r="O16" s="38"/>
      <c r="P16" s="38"/>
      <c r="Q16" s="38"/>
      <c r="R16" s="38"/>
      <c r="S16" s="38"/>
      <c r="T16" s="38"/>
    </row>
    <row r="17" spans="1:20" x14ac:dyDescent="0.25">
      <c r="A17" s="370"/>
      <c r="B17" s="370"/>
      <c r="C17" s="370"/>
      <c r="D17" s="370"/>
      <c r="E17" s="370"/>
      <c r="F17" s="370"/>
      <c r="G17" s="370"/>
      <c r="H17" s="370"/>
      <c r="I17" s="370"/>
      <c r="J17" s="370"/>
      <c r="K17" s="38"/>
      <c r="L17" s="38"/>
      <c r="M17" s="38"/>
      <c r="N17" s="38"/>
      <c r="O17" s="38"/>
      <c r="P17" s="38"/>
      <c r="Q17" s="38"/>
      <c r="R17" s="38"/>
      <c r="S17" s="38"/>
      <c r="T17" s="38"/>
    </row>
    <row r="18" spans="1:20" x14ac:dyDescent="0.25">
      <c r="A18" s="70"/>
      <c r="B18" s="70"/>
      <c r="C18" s="70"/>
      <c r="D18" s="70"/>
      <c r="E18" s="70"/>
      <c r="F18" s="70"/>
      <c r="G18" s="70"/>
      <c r="H18" s="70"/>
      <c r="I18" s="70"/>
      <c r="J18" s="70"/>
      <c r="K18" s="38"/>
      <c r="L18" s="38"/>
      <c r="M18" s="38"/>
      <c r="N18" s="38"/>
      <c r="O18" s="38"/>
      <c r="P18" s="38"/>
      <c r="Q18" s="38"/>
      <c r="R18" s="38"/>
      <c r="S18" s="38"/>
      <c r="T18" s="38"/>
    </row>
    <row r="19" spans="1:20" x14ac:dyDescent="0.25">
      <c r="A19" s="370" t="s">
        <v>702</v>
      </c>
      <c r="B19" s="370"/>
      <c r="C19" s="370"/>
      <c r="D19" s="370"/>
      <c r="E19" s="370"/>
      <c r="F19" s="370"/>
      <c r="G19" s="370"/>
      <c r="H19" s="370"/>
      <c r="I19" s="370"/>
      <c r="J19" s="370"/>
      <c r="K19" s="38"/>
      <c r="L19" s="38"/>
      <c r="M19" s="38"/>
      <c r="N19" s="38"/>
      <c r="O19" s="38"/>
      <c r="P19" s="38"/>
      <c r="Q19" s="38"/>
      <c r="R19" s="38"/>
      <c r="S19" s="38"/>
      <c r="T19" s="38"/>
    </row>
    <row r="20" spans="1:20" x14ac:dyDescent="0.25">
      <c r="A20" s="370"/>
      <c r="B20" s="370"/>
      <c r="C20" s="370"/>
      <c r="D20" s="370"/>
      <c r="E20" s="370"/>
      <c r="F20" s="370"/>
      <c r="G20" s="370"/>
      <c r="H20" s="370"/>
      <c r="I20" s="370"/>
      <c r="J20" s="370"/>
      <c r="K20" s="38"/>
      <c r="L20" s="38"/>
      <c r="M20" s="38"/>
      <c r="N20" s="38"/>
      <c r="O20" s="38"/>
      <c r="P20" s="38"/>
      <c r="Q20" s="38"/>
      <c r="R20" s="38"/>
      <c r="S20" s="38"/>
      <c r="T20" s="38"/>
    </row>
    <row r="21" spans="1:20" x14ac:dyDescent="0.25">
      <c r="A21" s="41"/>
      <c r="B21" s="41"/>
      <c r="C21" s="41"/>
      <c r="D21" s="41"/>
      <c r="E21" s="41"/>
      <c r="F21" s="41"/>
      <c r="G21" s="41"/>
      <c r="H21" s="41"/>
      <c r="I21" s="41"/>
      <c r="J21" s="41"/>
      <c r="K21" s="38"/>
      <c r="L21" s="38"/>
      <c r="M21" s="38"/>
      <c r="N21" s="38"/>
      <c r="O21" s="38"/>
      <c r="P21" s="38"/>
      <c r="Q21" s="38"/>
      <c r="R21" s="38"/>
      <c r="S21" s="38"/>
      <c r="T21" s="38"/>
    </row>
    <row r="22" spans="1:20" x14ac:dyDescent="0.25">
      <c r="A22" s="331" t="s">
        <v>703</v>
      </c>
      <c r="B22" s="331"/>
      <c r="C22" s="331"/>
      <c r="D22" s="331"/>
      <c r="E22" s="331"/>
      <c r="F22" s="331"/>
      <c r="G22" s="331"/>
      <c r="H22" s="331"/>
      <c r="I22" s="331"/>
      <c r="J22" s="331"/>
      <c r="K22" s="38"/>
      <c r="L22" s="38"/>
      <c r="M22" s="38"/>
      <c r="N22" s="38"/>
      <c r="O22" s="38"/>
      <c r="P22" s="38"/>
      <c r="Q22" s="38"/>
      <c r="R22" s="38"/>
      <c r="S22" s="38"/>
      <c r="T22" s="38"/>
    </row>
    <row r="23" spans="1:20" x14ac:dyDescent="0.25">
      <c r="A23" s="51"/>
      <c r="B23" s="51"/>
      <c r="C23" s="51"/>
      <c r="D23" s="51"/>
      <c r="E23" s="51"/>
      <c r="F23" s="51"/>
      <c r="G23" s="51"/>
      <c r="H23" s="51"/>
      <c r="I23" s="51"/>
      <c r="J23" s="51"/>
      <c r="K23" s="38"/>
      <c r="L23" s="38"/>
      <c r="M23" s="38"/>
      <c r="N23" s="38"/>
      <c r="O23" s="38"/>
      <c r="P23" s="38"/>
      <c r="Q23" s="38"/>
      <c r="R23" s="38"/>
      <c r="S23" s="38"/>
      <c r="T23" s="38"/>
    </row>
    <row r="24" spans="1:20" x14ac:dyDescent="0.25">
      <c r="A24" s="371" t="s">
        <v>704</v>
      </c>
      <c r="B24" s="371"/>
      <c r="C24" s="371"/>
      <c r="D24" s="371"/>
      <c r="E24" s="371"/>
      <c r="F24" s="371"/>
      <c r="G24" s="371"/>
      <c r="H24" s="371"/>
      <c r="I24" s="371"/>
      <c r="J24" s="371"/>
      <c r="K24" s="38"/>
      <c r="L24" s="38"/>
      <c r="M24" s="38"/>
      <c r="N24" s="38"/>
      <c r="O24" s="38"/>
      <c r="P24" s="38"/>
      <c r="Q24" s="38"/>
      <c r="R24" s="38"/>
      <c r="S24" s="38"/>
      <c r="T24" s="38"/>
    </row>
    <row r="25" spans="1:20" ht="15" customHeight="1" thickBot="1" x14ac:dyDescent="0.3">
      <c r="A25" s="371"/>
      <c r="B25" s="371"/>
      <c r="C25" s="371"/>
      <c r="D25" s="371"/>
      <c r="E25" s="371"/>
      <c r="F25" s="371"/>
      <c r="G25" s="371"/>
      <c r="H25" s="371"/>
      <c r="I25" s="371"/>
      <c r="J25" s="371"/>
      <c r="K25" s="38"/>
      <c r="L25" s="38"/>
      <c r="M25" s="38"/>
      <c r="N25" s="38"/>
      <c r="O25" s="38"/>
      <c r="P25" s="38"/>
      <c r="Q25" s="38"/>
      <c r="R25" s="38"/>
      <c r="S25" s="38"/>
      <c r="T25" s="38"/>
    </row>
    <row r="26" spans="1:20" ht="15.75" thickBot="1" x14ac:dyDescent="0.3">
      <c r="A26" s="371" t="s">
        <v>998</v>
      </c>
      <c r="B26" s="371"/>
      <c r="C26" s="371"/>
      <c r="D26" s="371"/>
      <c r="E26" s="371"/>
      <c r="F26" s="371"/>
      <c r="G26" s="371"/>
      <c r="H26" s="371"/>
      <c r="I26" s="372"/>
      <c r="J26" s="373"/>
      <c r="K26" s="38"/>
      <c r="L26" s="38"/>
      <c r="M26" s="38"/>
      <c r="N26" s="387"/>
      <c r="O26" s="388"/>
      <c r="P26" s="388"/>
      <c r="Q26" s="388"/>
      <c r="R26" s="388"/>
      <c r="S26" s="389"/>
      <c r="T26" s="38"/>
    </row>
    <row r="27" spans="1:20" x14ac:dyDescent="0.25">
      <c r="A27" s="371"/>
      <c r="B27" s="371"/>
      <c r="C27" s="371"/>
      <c r="D27" s="371"/>
      <c r="E27" s="371"/>
      <c r="F27" s="371"/>
      <c r="G27" s="371"/>
      <c r="H27" s="371"/>
      <c r="I27" s="51"/>
      <c r="J27" s="51"/>
      <c r="K27" s="38"/>
      <c r="L27" s="38"/>
      <c r="M27" s="38"/>
      <c r="N27" s="390"/>
      <c r="O27" s="391"/>
      <c r="P27" s="391"/>
      <c r="Q27" s="391"/>
      <c r="R27" s="391"/>
      <c r="S27" s="392"/>
      <c r="T27" s="38"/>
    </row>
    <row r="28" spans="1:20" x14ac:dyDescent="0.25">
      <c r="A28" s="51"/>
      <c r="B28" s="199" t="str">
        <f>IFERROR(IF($I$26&lt;&gt;"","NOTE: This applicant can only extend under Tier 5 until "&amp;TEXT(DATE(YEAR($I$26)+2,MONTH($I$26),DAY($I$26)-1),"dd-mmm-yyyy"),""),"DATE ENTRY ERROR!")</f>
        <v/>
      </c>
      <c r="C28" s="51"/>
      <c r="D28" s="51"/>
      <c r="E28" s="51"/>
      <c r="F28" s="51"/>
      <c r="G28" s="51"/>
      <c r="H28" s="51"/>
      <c r="I28" s="51"/>
      <c r="J28" s="51"/>
      <c r="K28" s="38"/>
      <c r="L28" s="38"/>
      <c r="M28" s="38"/>
      <c r="N28" s="390"/>
      <c r="O28" s="391"/>
      <c r="P28" s="391"/>
      <c r="Q28" s="391"/>
      <c r="R28" s="391"/>
      <c r="S28" s="392"/>
      <c r="T28" s="38"/>
    </row>
    <row r="29" spans="1:20" ht="15" customHeight="1" x14ac:dyDescent="0.25">
      <c r="A29" s="345" t="s">
        <v>705</v>
      </c>
      <c r="B29" s="346"/>
      <c r="C29" s="346"/>
      <c r="D29" s="346"/>
      <c r="E29" s="346"/>
      <c r="F29" s="346"/>
      <c r="G29" s="346"/>
      <c r="H29" s="346"/>
      <c r="I29" s="347"/>
      <c r="J29" s="52"/>
      <c r="K29" s="38"/>
      <c r="L29" s="38"/>
      <c r="M29" s="38"/>
      <c r="N29" s="390"/>
      <c r="O29" s="391"/>
      <c r="P29" s="391"/>
      <c r="Q29" s="391"/>
      <c r="R29" s="391"/>
      <c r="S29" s="392"/>
      <c r="T29" s="38"/>
    </row>
    <row r="30" spans="1:20" ht="15" customHeight="1" x14ac:dyDescent="0.25">
      <c r="A30" s="345"/>
      <c r="B30" s="346"/>
      <c r="C30" s="346"/>
      <c r="D30" s="346"/>
      <c r="E30" s="346"/>
      <c r="F30" s="346"/>
      <c r="G30" s="346"/>
      <c r="H30" s="346"/>
      <c r="I30" s="347"/>
      <c r="J30" s="53">
        <f>IF(CHECKING!$B$6=TRUE,10,0)</f>
        <v>0</v>
      </c>
      <c r="K30" s="38"/>
      <c r="L30" s="38"/>
      <c r="M30" s="38"/>
      <c r="N30" s="390"/>
      <c r="O30" s="391"/>
      <c r="P30" s="391"/>
      <c r="Q30" s="391"/>
      <c r="R30" s="391"/>
      <c r="S30" s="392"/>
      <c r="T30" s="38"/>
    </row>
    <row r="31" spans="1:20" ht="15" customHeight="1" x14ac:dyDescent="0.25">
      <c r="A31" s="348" t="s">
        <v>706</v>
      </c>
      <c r="B31" s="349"/>
      <c r="C31" s="349"/>
      <c r="D31" s="349"/>
      <c r="E31" s="349"/>
      <c r="F31" s="349"/>
      <c r="G31" s="349"/>
      <c r="H31" s="349"/>
      <c r="I31" s="350"/>
      <c r="J31" s="52"/>
      <c r="K31" s="38"/>
      <c r="L31" s="38"/>
      <c r="M31" s="38"/>
      <c r="N31" s="390"/>
      <c r="O31" s="391"/>
      <c r="P31" s="391"/>
      <c r="Q31" s="391"/>
      <c r="R31" s="391"/>
      <c r="S31" s="392"/>
      <c r="T31" s="38"/>
    </row>
    <row r="32" spans="1:20" ht="15" customHeight="1" x14ac:dyDescent="0.25">
      <c r="A32" s="348"/>
      <c r="B32" s="349"/>
      <c r="C32" s="349"/>
      <c r="D32" s="349"/>
      <c r="E32" s="349"/>
      <c r="F32" s="349"/>
      <c r="G32" s="349"/>
      <c r="H32" s="349"/>
      <c r="I32" s="350"/>
      <c r="J32" s="53">
        <f>IF(CHECKING!$B$7=TRUE,10,0)</f>
        <v>0</v>
      </c>
      <c r="K32" s="38"/>
      <c r="L32" s="38"/>
      <c r="M32" s="38"/>
      <c r="N32" s="393"/>
      <c r="O32" s="394"/>
      <c r="P32" s="394"/>
      <c r="Q32" s="394"/>
      <c r="R32" s="394"/>
      <c r="S32" s="395"/>
      <c r="T32" s="38"/>
    </row>
    <row r="33" spans="1:20" x14ac:dyDescent="0.25">
      <c r="A33" s="51"/>
      <c r="B33" s="51"/>
      <c r="C33" s="51"/>
      <c r="D33" s="51"/>
      <c r="E33" s="51"/>
      <c r="F33" s="51"/>
      <c r="G33" s="51"/>
      <c r="H33" s="51"/>
      <c r="I33" s="51"/>
      <c r="J33" s="51"/>
      <c r="K33" s="38"/>
      <c r="L33" s="38"/>
      <c r="M33" s="38"/>
      <c r="N33" s="38"/>
      <c r="O33" s="38"/>
      <c r="P33" s="38"/>
      <c r="Q33" s="38"/>
      <c r="R33" s="38"/>
      <c r="S33" s="38"/>
      <c r="T33" s="38"/>
    </row>
    <row r="34" spans="1:20" x14ac:dyDescent="0.25">
      <c r="A34" s="582" t="s">
        <v>958</v>
      </c>
      <c r="B34" s="582"/>
      <c r="C34" s="582"/>
      <c r="D34" s="582"/>
      <c r="E34" s="582"/>
      <c r="F34" s="582"/>
      <c r="G34" s="582"/>
      <c r="H34" s="582"/>
      <c r="I34" s="582"/>
      <c r="J34" s="582"/>
      <c r="K34" s="38"/>
      <c r="L34" s="38"/>
      <c r="M34" s="38"/>
      <c r="N34" s="38"/>
      <c r="O34" s="38"/>
      <c r="P34" s="38"/>
      <c r="Q34" s="38"/>
      <c r="R34" s="38"/>
      <c r="S34" s="38"/>
      <c r="T34" s="38"/>
    </row>
    <row r="35" spans="1:20" ht="15" customHeight="1" x14ac:dyDescent="0.25">
      <c r="A35" s="351" t="s">
        <v>959</v>
      </c>
      <c r="B35" s="351"/>
      <c r="C35" s="351"/>
      <c r="D35" s="351"/>
      <c r="E35" s="351"/>
      <c r="F35" s="351"/>
      <c r="G35" s="351"/>
      <c r="H35" s="351"/>
      <c r="I35" s="351"/>
      <c r="J35" s="351"/>
      <c r="K35" s="38"/>
      <c r="L35" s="38"/>
      <c r="M35" s="38"/>
      <c r="N35" s="38"/>
      <c r="O35" s="38"/>
      <c r="P35" s="38"/>
      <c r="Q35" s="38"/>
      <c r="R35" s="38"/>
      <c r="S35" s="38"/>
      <c r="T35" s="38"/>
    </row>
    <row r="36" spans="1:20" ht="15" customHeight="1" x14ac:dyDescent="0.25">
      <c r="A36" s="351"/>
      <c r="B36" s="351"/>
      <c r="C36" s="351"/>
      <c r="D36" s="351"/>
      <c r="E36" s="351"/>
      <c r="F36" s="351"/>
      <c r="G36" s="351"/>
      <c r="H36" s="351"/>
      <c r="I36" s="351"/>
      <c r="J36" s="351"/>
      <c r="K36" s="38"/>
      <c r="L36" s="38"/>
      <c r="M36" s="38"/>
      <c r="N36" s="38"/>
      <c r="O36" s="38"/>
      <c r="P36" s="38"/>
      <c r="Q36" s="38"/>
      <c r="R36" s="38"/>
      <c r="S36" s="38"/>
      <c r="T36" s="38"/>
    </row>
    <row r="37" spans="1:20" ht="15" customHeight="1" x14ac:dyDescent="0.25">
      <c r="A37" s="351" t="str">
        <f>"By doing so, the employing department/ college is certifying they will, if necessary, maintain &amp; accommodate the applicant (£" &amp; Dropdowns!$T$29 &amp; "), their partner (£" &amp; Dropdowns!$T$30 &amp; "), their first child (£" &amp; Dropdowns!$T$31 &amp; "), and any additional children (£" &amp; Dropdowns!$T$32 &amp; " each), for the first month of the visit."</f>
        <v>By doing so, the employing department/ college is certifying they will, if necessary, maintain &amp; accommodate the applicant (£1270), their partner (£285), their first child (£315), and any additional children (£200 each), for the first month of the visit.</v>
      </c>
      <c r="B37" s="351"/>
      <c r="C37" s="351"/>
      <c r="D37" s="351"/>
      <c r="E37" s="351"/>
      <c r="F37" s="351"/>
      <c r="G37" s="351"/>
      <c r="H37" s="351"/>
      <c r="I37" s="351"/>
      <c r="J37" s="351"/>
      <c r="K37" s="38"/>
      <c r="L37" s="38"/>
      <c r="M37" s="38"/>
      <c r="N37" s="38"/>
      <c r="O37" s="38"/>
      <c r="P37" s="38"/>
      <c r="Q37" s="38"/>
      <c r="R37" s="38"/>
      <c r="S37" s="38"/>
      <c r="T37" s="38"/>
    </row>
    <row r="38" spans="1:20" ht="15" customHeight="1" x14ac:dyDescent="0.25">
      <c r="A38" s="351"/>
      <c r="B38" s="351"/>
      <c r="C38" s="351"/>
      <c r="D38" s="351"/>
      <c r="E38" s="351"/>
      <c r="F38" s="351"/>
      <c r="G38" s="351"/>
      <c r="H38" s="351"/>
      <c r="I38" s="351"/>
      <c r="J38" s="351"/>
      <c r="K38" s="38"/>
      <c r="L38" s="38"/>
      <c r="M38" s="38"/>
      <c r="N38" s="38"/>
      <c r="O38" s="38"/>
      <c r="P38" s="38"/>
      <c r="Q38" s="38"/>
      <c r="R38" s="38"/>
      <c r="S38" s="38"/>
      <c r="T38" s="38"/>
    </row>
    <row r="39" spans="1:20" ht="15" customHeight="1" x14ac:dyDescent="0.25">
      <c r="A39" s="351"/>
      <c r="B39" s="351"/>
      <c r="C39" s="351"/>
      <c r="D39" s="351"/>
      <c r="E39" s="351"/>
      <c r="F39" s="351"/>
      <c r="G39" s="351"/>
      <c r="H39" s="351"/>
      <c r="I39" s="351"/>
      <c r="J39" s="351"/>
      <c r="K39" s="38"/>
      <c r="L39" s="38"/>
      <c r="M39" s="38"/>
      <c r="N39" s="38"/>
      <c r="O39" s="38"/>
      <c r="P39" s="38"/>
      <c r="Q39" s="38"/>
      <c r="R39" s="38"/>
      <c r="S39" s="38"/>
      <c r="T39" s="38"/>
    </row>
    <row r="40" spans="1:20" ht="15" customHeight="1" x14ac:dyDescent="0.25">
      <c r="A40" s="267"/>
      <c r="B40" s="267"/>
      <c r="C40" s="267"/>
      <c r="D40" s="267"/>
      <c r="E40" s="267"/>
      <c r="F40" s="267"/>
      <c r="G40" s="267"/>
      <c r="H40" s="267"/>
      <c r="I40" s="267"/>
      <c r="J40" s="267"/>
      <c r="K40" s="38"/>
      <c r="L40" s="38"/>
      <c r="M40" s="38"/>
      <c r="N40" s="38"/>
      <c r="O40" s="38"/>
      <c r="P40" s="38"/>
      <c r="Q40" s="38"/>
      <c r="R40" s="38"/>
      <c r="S40" s="38"/>
      <c r="T40" s="38"/>
    </row>
    <row r="41" spans="1:20" ht="21" customHeight="1" x14ac:dyDescent="0.25">
      <c r="A41" s="38"/>
      <c r="B41" s="38"/>
      <c r="C41" s="38"/>
      <c r="D41" s="38"/>
      <c r="E41" s="38"/>
      <c r="F41" s="38"/>
      <c r="G41" s="38"/>
      <c r="H41" s="38"/>
      <c r="I41" s="38"/>
      <c r="J41" s="268" t="str">
        <f>IF(CHECKING!$B$10=TRUE,10,"")</f>
        <v/>
      </c>
      <c r="K41" s="38"/>
      <c r="L41" s="38"/>
      <c r="M41" s="38"/>
      <c r="N41" s="387"/>
      <c r="O41" s="388"/>
      <c r="P41" s="388"/>
      <c r="Q41" s="388"/>
      <c r="R41" s="388"/>
      <c r="S41" s="389"/>
      <c r="T41" s="38"/>
    </row>
    <row r="42" spans="1:20" ht="15" customHeight="1" x14ac:dyDescent="0.25">
      <c r="A42" s="51"/>
      <c r="B42" s="51"/>
      <c r="C42" s="51"/>
      <c r="D42" s="51"/>
      <c r="E42" s="51"/>
      <c r="F42" s="51"/>
      <c r="G42" s="51"/>
      <c r="H42" s="51"/>
      <c r="I42" s="51"/>
      <c r="J42" s="51"/>
      <c r="K42" s="38"/>
      <c r="L42" s="38"/>
      <c r="M42" s="38"/>
      <c r="N42" s="390"/>
      <c r="O42" s="391"/>
      <c r="P42" s="391"/>
      <c r="Q42" s="391"/>
      <c r="R42" s="391"/>
      <c r="S42" s="392"/>
      <c r="T42" s="38"/>
    </row>
    <row r="43" spans="1:20" ht="15" customHeight="1" x14ac:dyDescent="0.25">
      <c r="A43" s="51"/>
      <c r="B43" s="51"/>
      <c r="C43" s="51"/>
      <c r="D43" s="51"/>
      <c r="E43" s="51"/>
      <c r="F43" s="51"/>
      <c r="G43" s="51"/>
      <c r="H43" s="51"/>
      <c r="I43" s="51"/>
      <c r="J43" s="60">
        <f>IF(CHECKING!$B$11=TRUE,10,"")</f>
        <v>10</v>
      </c>
      <c r="K43" s="38"/>
      <c r="L43" s="38"/>
      <c r="M43" s="38"/>
      <c r="N43" s="390"/>
      <c r="O43" s="391"/>
      <c r="P43" s="391"/>
      <c r="Q43" s="391"/>
      <c r="R43" s="391"/>
      <c r="S43" s="392"/>
      <c r="T43" s="38"/>
    </row>
    <row r="44" spans="1:20" ht="15" customHeight="1" x14ac:dyDescent="0.25">
      <c r="A44" s="51"/>
      <c r="B44" s="51"/>
      <c r="C44" s="51"/>
      <c r="D44" s="51"/>
      <c r="E44" s="51"/>
      <c r="F44" s="51"/>
      <c r="G44" s="51"/>
      <c r="H44" s="51"/>
      <c r="I44" s="51"/>
      <c r="J44" s="51"/>
      <c r="K44" s="38"/>
      <c r="L44" s="38"/>
      <c r="M44" s="38"/>
      <c r="N44" s="390"/>
      <c r="O44" s="391"/>
      <c r="P44" s="391"/>
      <c r="Q44" s="391"/>
      <c r="R44" s="391"/>
      <c r="S44" s="392"/>
      <c r="T44" s="38"/>
    </row>
    <row r="45" spans="1:20" ht="18" customHeight="1" x14ac:dyDescent="0.25">
      <c r="A45" s="38"/>
      <c r="B45" s="38"/>
      <c r="C45" s="38"/>
      <c r="D45" s="38"/>
      <c r="E45" s="38"/>
      <c r="F45" s="38"/>
      <c r="G45" s="38"/>
      <c r="H45" s="38"/>
      <c r="I45" s="38"/>
      <c r="J45" s="268" t="str">
        <f>IF(CHECKING!$B$12=TRUE,10,"")</f>
        <v/>
      </c>
      <c r="K45" s="38"/>
      <c r="L45" s="38"/>
      <c r="M45" s="38"/>
      <c r="N45" s="390"/>
      <c r="O45" s="391"/>
      <c r="P45" s="391"/>
      <c r="Q45" s="391"/>
      <c r="R45" s="391"/>
      <c r="S45" s="392"/>
      <c r="T45" s="38"/>
    </row>
    <row r="46" spans="1:20" ht="20.100000000000001" customHeight="1" x14ac:dyDescent="0.25">
      <c r="A46" s="38"/>
      <c r="B46" s="38"/>
      <c r="C46" s="38"/>
      <c r="D46" s="38"/>
      <c r="E46" s="38"/>
      <c r="F46" s="38"/>
      <c r="G46" s="38"/>
      <c r="H46" s="38"/>
      <c r="I46" s="38"/>
      <c r="J46" s="38"/>
      <c r="K46" s="38"/>
      <c r="L46" s="38"/>
      <c r="M46" s="38"/>
      <c r="N46" s="390"/>
      <c r="O46" s="391"/>
      <c r="P46" s="391"/>
      <c r="Q46" s="391"/>
      <c r="R46" s="391"/>
      <c r="S46" s="392"/>
      <c r="T46" s="38"/>
    </row>
    <row r="47" spans="1:20" ht="15" customHeight="1" x14ac:dyDescent="0.25">
      <c r="A47" s="38"/>
      <c r="B47" s="352" t="str">
        <f>"Bank statements will be submitted by the applicant to show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£285 for their partner, £315 for their first child, and £200 for each additional child, has been held for 28 days ending no more than 31 days before the visa application is submitted.</v>
      </c>
      <c r="C47" s="352"/>
      <c r="D47" s="352"/>
      <c r="E47" s="352"/>
      <c r="F47" s="352"/>
      <c r="G47" s="352"/>
      <c r="H47" s="352"/>
      <c r="I47" s="352"/>
      <c r="J47" s="38"/>
      <c r="K47" s="38"/>
      <c r="L47" s="38"/>
      <c r="M47" s="38"/>
      <c r="N47" s="390"/>
      <c r="O47" s="391"/>
      <c r="P47" s="391"/>
      <c r="Q47" s="391"/>
      <c r="R47" s="391"/>
      <c r="S47" s="392"/>
      <c r="T47" s="38"/>
    </row>
    <row r="48" spans="1:20" ht="15" customHeight="1" x14ac:dyDescent="0.25">
      <c r="A48" s="38"/>
      <c r="B48" s="352"/>
      <c r="C48" s="352"/>
      <c r="D48" s="352"/>
      <c r="E48" s="352"/>
      <c r="F48" s="352"/>
      <c r="G48" s="352"/>
      <c r="H48" s="352"/>
      <c r="I48" s="352"/>
      <c r="J48" s="38"/>
      <c r="K48" s="38"/>
      <c r="L48" s="38"/>
      <c r="M48" s="38"/>
      <c r="N48" s="390"/>
      <c r="O48" s="391"/>
      <c r="P48" s="391"/>
      <c r="Q48" s="391"/>
      <c r="R48" s="391"/>
      <c r="S48" s="392"/>
      <c r="T48" s="38"/>
    </row>
    <row r="49" spans="1:20" ht="15" customHeight="1" x14ac:dyDescent="0.25">
      <c r="A49" s="38"/>
      <c r="B49" s="352"/>
      <c r="C49" s="352"/>
      <c r="D49" s="352"/>
      <c r="E49" s="352"/>
      <c r="F49" s="352"/>
      <c r="G49" s="352"/>
      <c r="H49" s="352"/>
      <c r="I49" s="352"/>
      <c r="J49" s="38"/>
      <c r="K49" s="38"/>
      <c r="L49" s="38"/>
      <c r="M49" s="38"/>
      <c r="N49" s="390"/>
      <c r="O49" s="391"/>
      <c r="P49" s="391"/>
      <c r="Q49" s="391"/>
      <c r="R49" s="391"/>
      <c r="S49" s="392"/>
      <c r="T49" s="38"/>
    </row>
    <row r="50" spans="1:20" ht="18" customHeight="1" x14ac:dyDescent="0.25">
      <c r="A50" s="38"/>
      <c r="B50" s="269"/>
      <c r="C50" s="269"/>
      <c r="D50" s="269"/>
      <c r="E50" s="269"/>
      <c r="F50" s="269"/>
      <c r="G50" s="269"/>
      <c r="H50" s="269"/>
      <c r="I50" s="269"/>
      <c r="J50" s="268" t="str">
        <f>IF(CHECKING!$B$13=TRUE,10,"")</f>
        <v/>
      </c>
      <c r="K50" s="38"/>
      <c r="L50" s="38"/>
      <c r="M50" s="38"/>
      <c r="N50" s="390"/>
      <c r="O50" s="391"/>
      <c r="P50" s="391"/>
      <c r="Q50" s="391"/>
      <c r="R50" s="391"/>
      <c r="S50" s="392"/>
      <c r="T50" s="38"/>
    </row>
    <row r="51" spans="1:20" ht="20.100000000000001" customHeight="1" x14ac:dyDescent="0.25">
      <c r="A51" s="38"/>
      <c r="B51" s="38"/>
      <c r="C51" s="38"/>
      <c r="D51" s="38"/>
      <c r="E51" s="38"/>
      <c r="F51" s="38"/>
      <c r="G51" s="38"/>
      <c r="H51" s="38"/>
      <c r="I51" s="38"/>
      <c r="J51" s="38"/>
      <c r="K51" s="38"/>
      <c r="L51" s="38"/>
      <c r="M51" s="38"/>
      <c r="N51" s="390"/>
      <c r="O51" s="391"/>
      <c r="P51" s="391"/>
      <c r="Q51" s="391"/>
      <c r="R51" s="391"/>
      <c r="S51" s="392"/>
      <c r="T51" s="38"/>
    </row>
    <row r="52" spans="1:20" ht="15" customHeight="1" x14ac:dyDescent="0.25">
      <c r="A52" s="38"/>
      <c r="B52" s="352" t="str">
        <f>"Bank statements will be submitted by the applicant to show that £" &amp; Dropdowns!$T$29 &amp; ", plus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that £1270, plus £285 for their partner, £315 for their first child, and £200 for each additional child, has been held for 28 days ending no more than 31 days before the visa application is submitted.</v>
      </c>
      <c r="C52" s="352"/>
      <c r="D52" s="352"/>
      <c r="E52" s="352"/>
      <c r="F52" s="352"/>
      <c r="G52" s="352"/>
      <c r="H52" s="352"/>
      <c r="I52" s="352"/>
      <c r="J52" s="38"/>
      <c r="K52" s="38"/>
      <c r="L52" s="38"/>
      <c r="M52" s="38"/>
      <c r="N52" s="390"/>
      <c r="O52" s="391"/>
      <c r="P52" s="391"/>
      <c r="Q52" s="391"/>
      <c r="R52" s="391"/>
      <c r="S52" s="392"/>
      <c r="T52" s="38"/>
    </row>
    <row r="53" spans="1:20" ht="15" customHeight="1" x14ac:dyDescent="0.25">
      <c r="A53" s="38"/>
      <c r="B53" s="352"/>
      <c r="C53" s="352"/>
      <c r="D53" s="352"/>
      <c r="E53" s="352"/>
      <c r="F53" s="352"/>
      <c r="G53" s="352"/>
      <c r="H53" s="352"/>
      <c r="I53" s="352"/>
      <c r="J53" s="38"/>
      <c r="K53" s="38"/>
      <c r="L53" s="38"/>
      <c r="M53" s="38"/>
      <c r="N53" s="390"/>
      <c r="O53" s="391"/>
      <c r="P53" s="391"/>
      <c r="Q53" s="391"/>
      <c r="R53" s="391"/>
      <c r="S53" s="392"/>
      <c r="T53" s="38"/>
    </row>
    <row r="54" spans="1:20" ht="15" customHeight="1" x14ac:dyDescent="0.25">
      <c r="A54" s="38"/>
      <c r="B54" s="352"/>
      <c r="C54" s="352"/>
      <c r="D54" s="352"/>
      <c r="E54" s="352"/>
      <c r="F54" s="352"/>
      <c r="G54" s="352"/>
      <c r="H54" s="352"/>
      <c r="I54" s="352"/>
      <c r="J54" s="38"/>
      <c r="K54" s="38"/>
      <c r="L54" s="38"/>
      <c r="M54" s="38"/>
      <c r="N54" s="393"/>
      <c r="O54" s="394"/>
      <c r="P54" s="394"/>
      <c r="Q54" s="394"/>
      <c r="R54" s="394"/>
      <c r="S54" s="395"/>
      <c r="T54" s="38"/>
    </row>
    <row r="55" spans="1:20" ht="15" customHeight="1" x14ac:dyDescent="0.25">
      <c r="A55" s="62"/>
      <c r="B55" s="62"/>
      <c r="C55" s="62"/>
      <c r="D55" s="62"/>
      <c r="E55" s="62"/>
      <c r="F55" s="62"/>
      <c r="G55" s="62"/>
      <c r="H55" s="62"/>
      <c r="I55" s="62"/>
      <c r="J55" s="62"/>
      <c r="K55" s="62"/>
      <c r="L55" s="62"/>
      <c r="M55" s="62"/>
      <c r="N55" s="63"/>
      <c r="O55" s="63"/>
      <c r="P55" s="63"/>
      <c r="Q55" s="63"/>
      <c r="R55" s="63"/>
      <c r="S55" s="63"/>
      <c r="T55" s="62"/>
    </row>
    <row r="56" spans="1:20" ht="15" customHeight="1" x14ac:dyDescent="0.25">
      <c r="A56" s="62"/>
      <c r="B56" s="62"/>
      <c r="C56" s="62"/>
      <c r="D56" s="62"/>
      <c r="E56" s="62"/>
      <c r="F56" s="62"/>
      <c r="G56" s="62"/>
      <c r="H56" s="62"/>
      <c r="I56" s="62"/>
      <c r="J56" s="62"/>
      <c r="K56" s="62"/>
      <c r="L56" s="62"/>
      <c r="M56" s="62"/>
      <c r="N56" s="63"/>
      <c r="O56" s="63"/>
      <c r="P56" s="63"/>
      <c r="Q56" s="63"/>
      <c r="R56" s="63"/>
      <c r="S56" s="63"/>
      <c r="T56" s="62"/>
    </row>
    <row r="57" spans="1:20" x14ac:dyDescent="0.25">
      <c r="A57" s="331" t="s">
        <v>724</v>
      </c>
      <c r="B57" s="331"/>
      <c r="C57" s="331"/>
      <c r="D57" s="331"/>
      <c r="E57" s="331"/>
      <c r="F57" s="331"/>
      <c r="G57" s="331"/>
      <c r="H57" s="331"/>
      <c r="I57" s="331"/>
      <c r="J57" s="331"/>
      <c r="K57" s="73"/>
      <c r="L57" s="73"/>
      <c r="M57" s="73"/>
      <c r="N57" s="73"/>
      <c r="O57" s="73"/>
      <c r="P57" s="73"/>
      <c r="Q57" s="73"/>
      <c r="R57" s="73"/>
      <c r="S57" s="73"/>
      <c r="T57" s="73"/>
    </row>
    <row r="58" spans="1:20" x14ac:dyDescent="0.25">
      <c r="A58" s="41"/>
      <c r="B58" s="41"/>
      <c r="C58" s="41"/>
      <c r="D58" s="41"/>
      <c r="E58" s="41"/>
      <c r="F58" s="41"/>
      <c r="G58" s="41"/>
      <c r="H58" s="41"/>
      <c r="I58" s="41"/>
      <c r="J58" s="41"/>
      <c r="K58" s="73"/>
      <c r="L58" s="73"/>
      <c r="M58" s="73"/>
      <c r="N58" s="73"/>
      <c r="O58" s="73"/>
      <c r="P58" s="73"/>
      <c r="Q58" s="73"/>
      <c r="R58" s="73"/>
      <c r="S58" s="73"/>
      <c r="T58" s="73"/>
    </row>
    <row r="59" spans="1:20" x14ac:dyDescent="0.25">
      <c r="A59" s="322" t="s">
        <v>725</v>
      </c>
      <c r="B59" s="322"/>
      <c r="C59" s="322"/>
      <c r="D59" s="322"/>
      <c r="E59" s="322"/>
      <c r="F59" s="322"/>
      <c r="G59" s="322"/>
      <c r="H59" s="322"/>
      <c r="I59" s="322"/>
      <c r="J59" s="322"/>
      <c r="K59" s="73"/>
      <c r="L59" s="73"/>
      <c r="M59" s="73"/>
      <c r="N59" s="73"/>
      <c r="O59" s="73"/>
      <c r="P59" s="73"/>
      <c r="Q59" s="73"/>
      <c r="R59" s="73"/>
      <c r="S59" s="73"/>
      <c r="T59" s="73"/>
    </row>
    <row r="60" spans="1:20" x14ac:dyDescent="0.25">
      <c r="A60" s="322"/>
      <c r="B60" s="322"/>
      <c r="C60" s="322"/>
      <c r="D60" s="322"/>
      <c r="E60" s="322"/>
      <c r="F60" s="322"/>
      <c r="G60" s="322"/>
      <c r="H60" s="322"/>
      <c r="I60" s="322"/>
      <c r="J60" s="322"/>
      <c r="K60" s="73"/>
      <c r="L60" s="73"/>
      <c r="M60" s="73"/>
      <c r="N60" s="73"/>
      <c r="O60" s="73"/>
      <c r="P60" s="73"/>
      <c r="Q60" s="73"/>
      <c r="R60" s="73"/>
      <c r="S60" s="73"/>
      <c r="T60" s="73"/>
    </row>
    <row r="61" spans="1:20" ht="15.75" thickBot="1" x14ac:dyDescent="0.3">
      <c r="A61" s="41"/>
      <c r="B61" s="41"/>
      <c r="C61" s="41"/>
      <c r="D61" s="41"/>
      <c r="E61" s="41"/>
      <c r="F61" s="41"/>
      <c r="G61" s="41"/>
      <c r="H61" s="41"/>
      <c r="I61" s="41"/>
      <c r="J61" s="41"/>
      <c r="K61" s="73"/>
      <c r="L61" s="73"/>
      <c r="M61" s="73"/>
      <c r="N61" s="73"/>
      <c r="O61" s="73"/>
      <c r="P61" s="73"/>
      <c r="Q61" s="73"/>
      <c r="R61" s="73"/>
      <c r="S61" s="73"/>
      <c r="T61" s="73"/>
    </row>
    <row r="62" spans="1:20" ht="15.75" thickBot="1" x14ac:dyDescent="0.3">
      <c r="A62" s="312" t="s">
        <v>726</v>
      </c>
      <c r="B62" s="312"/>
      <c r="C62" s="312"/>
      <c r="D62" s="312"/>
      <c r="E62" s="312"/>
      <c r="F62" s="312"/>
      <c r="G62" s="312"/>
      <c r="H62" s="41"/>
      <c r="I62" s="353" t="s">
        <v>380</v>
      </c>
      <c r="J62" s="354"/>
      <c r="K62" s="73"/>
      <c r="L62" s="73"/>
      <c r="M62" s="73"/>
      <c r="N62" s="374"/>
      <c r="O62" s="375"/>
      <c r="P62" s="375"/>
      <c r="Q62" s="375"/>
      <c r="R62" s="375"/>
      <c r="S62" s="376"/>
      <c r="T62" s="73"/>
    </row>
    <row r="63" spans="1:20" ht="15.75" thickBot="1" x14ac:dyDescent="0.3">
      <c r="A63" s="312" t="s">
        <v>727</v>
      </c>
      <c r="B63" s="312"/>
      <c r="C63" s="312"/>
      <c r="D63" s="312"/>
      <c r="E63" s="383"/>
      <c r="F63" s="384"/>
      <c r="G63" s="384"/>
      <c r="H63" s="384"/>
      <c r="I63" s="384"/>
      <c r="J63" s="385"/>
      <c r="K63" s="73"/>
      <c r="L63" s="73"/>
      <c r="M63" s="73"/>
      <c r="N63" s="377"/>
      <c r="O63" s="378"/>
      <c r="P63" s="378"/>
      <c r="Q63" s="378"/>
      <c r="R63" s="378"/>
      <c r="S63" s="379"/>
      <c r="T63" s="73"/>
    </row>
    <row r="64" spans="1:20" ht="15.75" thickBot="1" x14ac:dyDescent="0.3">
      <c r="A64" s="314" t="s">
        <v>728</v>
      </c>
      <c r="B64" s="314"/>
      <c r="C64" s="314"/>
      <c r="D64" s="314"/>
      <c r="E64" s="383"/>
      <c r="F64" s="384"/>
      <c r="G64" s="384"/>
      <c r="H64" s="384"/>
      <c r="I64" s="384"/>
      <c r="J64" s="385"/>
      <c r="K64" s="73"/>
      <c r="L64" s="73"/>
      <c r="M64" s="73"/>
      <c r="N64" s="377"/>
      <c r="O64" s="378"/>
      <c r="P64" s="378"/>
      <c r="Q64" s="378"/>
      <c r="R64" s="378"/>
      <c r="S64" s="379"/>
      <c r="T64" s="73"/>
    </row>
    <row r="65" spans="1:20" ht="15.75" thickBot="1" x14ac:dyDescent="0.3">
      <c r="A65" s="314" t="s">
        <v>729</v>
      </c>
      <c r="B65" s="314"/>
      <c r="C65" s="314"/>
      <c r="D65" s="314"/>
      <c r="E65" s="383"/>
      <c r="F65" s="384"/>
      <c r="G65" s="384"/>
      <c r="H65" s="384"/>
      <c r="I65" s="384"/>
      <c r="J65" s="385"/>
      <c r="K65" s="73"/>
      <c r="L65" s="73"/>
      <c r="M65" s="73"/>
      <c r="N65" s="380"/>
      <c r="O65" s="381"/>
      <c r="P65" s="381"/>
      <c r="Q65" s="381"/>
      <c r="R65" s="381"/>
      <c r="S65" s="382"/>
      <c r="T65" s="73"/>
    </row>
    <row r="66" spans="1:20" ht="15.75" thickBot="1" x14ac:dyDescent="0.3">
      <c r="A66" s="41"/>
      <c r="B66" s="41"/>
      <c r="C66" s="41"/>
      <c r="D66" s="41"/>
      <c r="E66" s="399" t="str">
        <f>IF(AND($E$65&lt;&gt;"",$E$64&lt;&gt;"",ISERROR(FIND(" ",TRIM($E$64)))),"Please check this is a previous name, not a middle name","")</f>
        <v/>
      </c>
      <c r="F66" s="399"/>
      <c r="G66" s="399"/>
      <c r="H66" s="399"/>
      <c r="I66" s="399"/>
      <c r="J66" s="399"/>
      <c r="K66" s="73"/>
      <c r="L66" s="73"/>
      <c r="M66" s="73"/>
      <c r="N66" s="73"/>
      <c r="O66" s="73"/>
      <c r="P66" s="73"/>
      <c r="Q66" s="73"/>
      <c r="R66" s="73"/>
      <c r="S66" s="73"/>
      <c r="T66" s="73"/>
    </row>
    <row r="67" spans="1:20" ht="15.75" thickBot="1" x14ac:dyDescent="0.3">
      <c r="A67" s="74" t="s">
        <v>730</v>
      </c>
      <c r="B67" s="41"/>
      <c r="C67" s="41"/>
      <c r="D67" s="41"/>
      <c r="E67" s="383"/>
      <c r="F67" s="384"/>
      <c r="G67" s="384"/>
      <c r="H67" s="384"/>
      <c r="I67" s="384"/>
      <c r="J67" s="385"/>
      <c r="K67" s="73"/>
      <c r="L67" s="73"/>
      <c r="M67" s="73"/>
      <c r="N67" s="374"/>
      <c r="O67" s="375"/>
      <c r="P67" s="375"/>
      <c r="Q67" s="375"/>
      <c r="R67" s="375"/>
      <c r="S67" s="376"/>
      <c r="T67" s="73"/>
    </row>
    <row r="68" spans="1:20" ht="15.75" thickBot="1" x14ac:dyDescent="0.3">
      <c r="A68" s="74" t="s">
        <v>731</v>
      </c>
      <c r="B68" s="41"/>
      <c r="C68" s="41"/>
      <c r="D68" s="41"/>
      <c r="E68" s="383"/>
      <c r="F68" s="384"/>
      <c r="G68" s="384"/>
      <c r="H68" s="384"/>
      <c r="I68" s="384"/>
      <c r="J68" s="385"/>
      <c r="K68" s="73"/>
      <c r="L68" s="73"/>
      <c r="M68" s="73"/>
      <c r="N68" s="377"/>
      <c r="O68" s="378"/>
      <c r="P68" s="378"/>
      <c r="Q68" s="378"/>
      <c r="R68" s="378"/>
      <c r="S68" s="379"/>
      <c r="T68" s="73"/>
    </row>
    <row r="69" spans="1:20" ht="15.75" thickBot="1" x14ac:dyDescent="0.3">
      <c r="A69" s="74" t="s">
        <v>732</v>
      </c>
      <c r="B69" s="41"/>
      <c r="C69" s="41"/>
      <c r="D69" s="41"/>
      <c r="E69" s="383"/>
      <c r="F69" s="384"/>
      <c r="G69" s="384"/>
      <c r="H69" s="384"/>
      <c r="I69" s="384"/>
      <c r="J69" s="385"/>
      <c r="K69" s="73"/>
      <c r="L69" s="73"/>
      <c r="M69" s="73"/>
      <c r="N69" s="380"/>
      <c r="O69" s="381"/>
      <c r="P69" s="381"/>
      <c r="Q69" s="381"/>
      <c r="R69" s="381"/>
      <c r="S69" s="382"/>
      <c r="T69" s="73"/>
    </row>
    <row r="70" spans="1:20" ht="15.75" thickBot="1" x14ac:dyDescent="0.3">
      <c r="A70" s="41"/>
      <c r="B70" s="400" t="str">
        <f>IF(OR(ISTEXT(VLOOKUP(CHECKING!$D$21,Dropdowns!$I$5:$I$8,1,FALSE)),ISTEXT(VLOOKUP(CHECKING!$D$25,Dropdowns!$I$5:$I$8,1,FALSE)),ISTEXT(VLOOKUP(CHECKING!$D$26,Dropdowns!$I$5:$I$8,1,FALSE))),"NOTE: Applicant is a British or Irish national - Tier 5 visa not required","")</f>
        <v/>
      </c>
      <c r="C70" s="400"/>
      <c r="D70" s="400"/>
      <c r="E70" s="400"/>
      <c r="F70" s="400"/>
      <c r="G70" s="400"/>
      <c r="H70" s="400"/>
      <c r="I70" s="400"/>
      <c r="J70" s="41"/>
      <c r="K70" s="73"/>
      <c r="L70" s="73"/>
      <c r="M70" s="73"/>
      <c r="N70" s="73"/>
      <c r="O70" s="73"/>
      <c r="P70" s="73"/>
      <c r="Q70" s="73"/>
      <c r="R70" s="73"/>
      <c r="S70" s="73"/>
      <c r="T70" s="73"/>
    </row>
    <row r="71" spans="1:20" ht="15.75" thickBot="1" x14ac:dyDescent="0.3">
      <c r="A71" s="74" t="s">
        <v>733</v>
      </c>
      <c r="B71" s="41"/>
      <c r="C71" s="41"/>
      <c r="D71" s="41"/>
      <c r="E71" s="41"/>
      <c r="F71" s="75" t="s">
        <v>380</v>
      </c>
      <c r="G71" s="41"/>
      <c r="H71" s="41"/>
      <c r="I71" s="41"/>
      <c r="J71" s="41"/>
      <c r="K71" s="73"/>
      <c r="L71" s="73"/>
      <c r="M71" s="73"/>
      <c r="N71" s="374"/>
      <c r="O71" s="375"/>
      <c r="P71" s="375"/>
      <c r="Q71" s="375"/>
      <c r="R71" s="375"/>
      <c r="S71" s="376"/>
      <c r="T71" s="73"/>
    </row>
    <row r="72" spans="1:20" ht="15.75" thickBot="1" x14ac:dyDescent="0.3">
      <c r="A72" s="74" t="s">
        <v>734</v>
      </c>
      <c r="B72" s="41"/>
      <c r="C72" s="41"/>
      <c r="D72" s="41"/>
      <c r="E72" s="396"/>
      <c r="F72" s="397"/>
      <c r="G72" s="397"/>
      <c r="H72" s="397"/>
      <c r="I72" s="397"/>
      <c r="J72" s="398"/>
      <c r="K72" s="73"/>
      <c r="L72" s="73"/>
      <c r="M72" s="73"/>
      <c r="N72" s="377"/>
      <c r="O72" s="378"/>
      <c r="P72" s="378"/>
      <c r="Q72" s="378"/>
      <c r="R72" s="378"/>
      <c r="S72" s="379"/>
      <c r="T72" s="73"/>
    </row>
    <row r="73" spans="1:20" ht="15.75" thickBot="1" x14ac:dyDescent="0.3">
      <c r="A73" s="74" t="s">
        <v>735</v>
      </c>
      <c r="B73" s="41"/>
      <c r="C73" s="41"/>
      <c r="D73" s="41"/>
      <c r="E73" s="396"/>
      <c r="F73" s="397"/>
      <c r="G73" s="397"/>
      <c r="H73" s="397"/>
      <c r="I73" s="397"/>
      <c r="J73" s="398"/>
      <c r="K73" s="73"/>
      <c r="L73" s="73"/>
      <c r="M73" s="73"/>
      <c r="N73" s="380"/>
      <c r="O73" s="381"/>
      <c r="P73" s="381"/>
      <c r="Q73" s="381"/>
      <c r="R73" s="381"/>
      <c r="S73" s="382"/>
      <c r="T73" s="73"/>
    </row>
    <row r="74" spans="1:20" x14ac:dyDescent="0.25">
      <c r="A74" s="329" t="str">
        <f>IF(OR(AND(CHECKING!$D$25&lt;&gt;"- select -",CHECKING!$D$25&lt;&gt;""),AND(CHECKING!$D$26&lt;&gt;"- select -",CHECKING!$D$26&lt;&gt;"")),"Please provide copies of passports for each nationality","")</f>
        <v/>
      </c>
      <c r="B74" s="329"/>
      <c r="C74" s="329"/>
      <c r="D74" s="329"/>
      <c r="E74" s="329"/>
      <c r="F74" s="329"/>
      <c r="G74" s="329"/>
      <c r="H74" s="329"/>
      <c r="I74" s="329"/>
      <c r="J74" s="329"/>
      <c r="K74" s="73"/>
      <c r="L74" s="73"/>
      <c r="M74" s="73"/>
      <c r="N74" s="73"/>
      <c r="O74" s="73"/>
      <c r="P74" s="73"/>
      <c r="Q74" s="73"/>
      <c r="R74" s="73"/>
      <c r="S74" s="73"/>
      <c r="T74" s="73"/>
    </row>
    <row r="75" spans="1:20" ht="15.75" thickBot="1" x14ac:dyDescent="0.3">
      <c r="A75" s="51"/>
      <c r="B75" s="51"/>
      <c r="C75" s="51"/>
      <c r="D75" s="51"/>
      <c r="E75" s="51"/>
      <c r="F75" s="51"/>
      <c r="G75" s="51"/>
      <c r="H75" s="51"/>
      <c r="I75" s="51"/>
      <c r="J75" s="51"/>
      <c r="K75" s="38"/>
      <c r="L75" s="38"/>
      <c r="M75" s="38"/>
      <c r="N75" s="38"/>
      <c r="O75" s="38"/>
      <c r="P75" s="38"/>
      <c r="Q75" s="38"/>
      <c r="R75" s="38"/>
      <c r="S75" s="38"/>
      <c r="T75" s="38"/>
    </row>
    <row r="76" spans="1:20" ht="15.75" thickBot="1" x14ac:dyDescent="0.3">
      <c r="A76" s="312" t="s">
        <v>742</v>
      </c>
      <c r="B76" s="312"/>
      <c r="C76" s="313"/>
      <c r="D76" s="355"/>
      <c r="E76" s="356"/>
      <c r="F76" s="74" t="s">
        <v>378</v>
      </c>
      <c r="G76" s="83" t="s">
        <v>380</v>
      </c>
      <c r="H76" s="84" t="s">
        <v>743</v>
      </c>
      <c r="I76" s="85"/>
      <c r="J76" s="41"/>
      <c r="K76" s="73"/>
      <c r="L76" s="73"/>
      <c r="M76" s="73"/>
      <c r="N76" s="374"/>
      <c r="O76" s="375"/>
      <c r="P76" s="375"/>
      <c r="Q76" s="375"/>
      <c r="R76" s="375"/>
      <c r="S76" s="376"/>
      <c r="T76" s="73"/>
    </row>
    <row r="77" spans="1:20" x14ac:dyDescent="0.25">
      <c r="A77" s="41"/>
      <c r="B77" s="41"/>
      <c r="C77" s="400" t="str">
        <f ca="1">IFERROR(IF($D$76&lt;&gt;"",IF(YEAR($D$76)&gt;(YEAR($I$397)-16),YEAR($I$397)-YEAR($D$76)&amp;" years old?",IF(YEAR($D$76)&lt;(YEAR($I$397)-80),YEAR($I$397)-YEAR($D$76)&amp;" years old?","Applicant is " &amp; DATEDIF($D$76,TODAY(),"y") &amp; " years &amp; " &amp; DATEDIF($D$76,TODAY(),"ym") &amp; " months old")),""),"DATE ENTRY ERROR!")</f>
        <v/>
      </c>
      <c r="D77" s="400"/>
      <c r="E77" s="400"/>
      <c r="F77" s="400"/>
      <c r="G77" s="86"/>
      <c r="H77" s="86"/>
      <c r="I77" s="86"/>
      <c r="J77" s="41"/>
      <c r="K77" s="73"/>
      <c r="L77" s="73"/>
      <c r="M77" s="73"/>
      <c r="N77" s="380"/>
      <c r="O77" s="381"/>
      <c r="P77" s="381"/>
      <c r="Q77" s="381"/>
      <c r="R77" s="381"/>
      <c r="S77" s="382"/>
      <c r="T77" s="73"/>
    </row>
    <row r="78" spans="1:20" ht="15.75" thickBot="1" x14ac:dyDescent="0.3">
      <c r="A78" s="41"/>
      <c r="B78" s="41"/>
      <c r="C78" s="41"/>
      <c r="D78" s="41"/>
      <c r="E78" s="41"/>
      <c r="F78" s="41"/>
      <c r="G78" s="41"/>
      <c r="H78" s="41"/>
      <c r="I78" s="41"/>
      <c r="J78" s="41"/>
      <c r="K78" s="73"/>
      <c r="L78" s="73"/>
      <c r="M78" s="73"/>
      <c r="N78" s="73"/>
      <c r="O78" s="73"/>
      <c r="P78" s="73"/>
      <c r="Q78" s="73"/>
      <c r="R78" s="73"/>
      <c r="S78" s="73"/>
      <c r="T78" s="73"/>
    </row>
    <row r="79" spans="1:20" ht="15.75" thickBot="1" x14ac:dyDescent="0.3">
      <c r="A79" s="312" t="s">
        <v>744</v>
      </c>
      <c r="B79" s="312"/>
      <c r="C79" s="312"/>
      <c r="D79" s="312"/>
      <c r="E79" s="401"/>
      <c r="F79" s="402"/>
      <c r="G79" s="402"/>
      <c r="H79" s="402"/>
      <c r="I79" s="402"/>
      <c r="J79" s="403"/>
      <c r="K79" s="73"/>
      <c r="L79" s="73"/>
      <c r="M79" s="73"/>
      <c r="N79" s="374"/>
      <c r="O79" s="375"/>
      <c r="P79" s="375"/>
      <c r="Q79" s="375"/>
      <c r="R79" s="375"/>
      <c r="S79" s="376"/>
      <c r="T79" s="73"/>
    </row>
    <row r="80" spans="1:20" ht="15.75" thickBot="1" x14ac:dyDescent="0.3">
      <c r="A80" s="41"/>
      <c r="B80" s="41"/>
      <c r="C80" s="41"/>
      <c r="D80" s="41"/>
      <c r="E80" s="41"/>
      <c r="F80" s="41"/>
      <c r="G80" s="41"/>
      <c r="H80" s="41"/>
      <c r="I80" s="41"/>
      <c r="J80" s="41"/>
      <c r="K80" s="73"/>
      <c r="L80" s="73"/>
      <c r="M80" s="73"/>
      <c r="N80" s="377"/>
      <c r="O80" s="378"/>
      <c r="P80" s="378"/>
      <c r="Q80" s="378"/>
      <c r="R80" s="378"/>
      <c r="S80" s="379"/>
      <c r="T80" s="73"/>
    </row>
    <row r="81" spans="1:20" ht="15.75" thickBot="1" x14ac:dyDescent="0.3">
      <c r="A81" s="74" t="s">
        <v>745</v>
      </c>
      <c r="B81" s="41"/>
      <c r="C81" s="41"/>
      <c r="D81" s="41"/>
      <c r="E81" s="355"/>
      <c r="F81" s="404"/>
      <c r="G81" s="404"/>
      <c r="H81" s="404"/>
      <c r="I81" s="404"/>
      <c r="J81" s="356"/>
      <c r="K81" s="73"/>
      <c r="L81" s="73"/>
      <c r="M81" s="73"/>
      <c r="N81" s="377"/>
      <c r="O81" s="378"/>
      <c r="P81" s="378"/>
      <c r="Q81" s="378"/>
      <c r="R81" s="378"/>
      <c r="S81" s="379"/>
      <c r="T81" s="73"/>
    </row>
    <row r="82" spans="1:20" ht="15.75" thickBot="1" x14ac:dyDescent="0.3">
      <c r="A82" s="74" t="s">
        <v>746</v>
      </c>
      <c r="B82" s="41"/>
      <c r="C82" s="41"/>
      <c r="D82" s="41"/>
      <c r="E82" s="355"/>
      <c r="F82" s="404"/>
      <c r="G82" s="404"/>
      <c r="H82" s="404"/>
      <c r="I82" s="404"/>
      <c r="J82" s="356"/>
      <c r="K82" s="73"/>
      <c r="L82" s="73"/>
      <c r="M82" s="73"/>
      <c r="N82" s="377"/>
      <c r="O82" s="378"/>
      <c r="P82" s="378"/>
      <c r="Q82" s="378"/>
      <c r="R82" s="378"/>
      <c r="S82" s="379"/>
      <c r="T82" s="73"/>
    </row>
    <row r="83" spans="1:20" x14ac:dyDescent="0.25">
      <c r="A83" s="400" t="str">
        <f ca="1">IFERROR(IF($E$82&lt;&gt;"",IF($E$82&lt;=TODAY(),"expired passport - please list new passport details",IF(DATEDIF(TODAY(),$E$82,"M")&lt;=3,"this passport will expire in around three months or less - please list new passport details","")),""),"DATE ENTRY ERROR!")</f>
        <v/>
      </c>
      <c r="B83" s="400"/>
      <c r="C83" s="400"/>
      <c r="D83" s="400"/>
      <c r="E83" s="400"/>
      <c r="F83" s="400"/>
      <c r="G83" s="400"/>
      <c r="H83" s="400"/>
      <c r="I83" s="400"/>
      <c r="J83" s="400"/>
      <c r="K83" s="73"/>
      <c r="L83" s="73"/>
      <c r="M83" s="73"/>
      <c r="N83" s="377"/>
      <c r="O83" s="378"/>
      <c r="P83" s="378"/>
      <c r="Q83" s="378"/>
      <c r="R83" s="378"/>
      <c r="S83" s="379"/>
      <c r="T83" s="73"/>
    </row>
    <row r="84" spans="1:20" ht="15.75" thickBot="1" x14ac:dyDescent="0.3">
      <c r="A84" s="41"/>
      <c r="B84" s="41"/>
      <c r="C84" s="41"/>
      <c r="D84" s="41"/>
      <c r="E84" s="41"/>
      <c r="F84" s="41"/>
      <c r="G84" s="41"/>
      <c r="H84" s="41"/>
      <c r="I84" s="41"/>
      <c r="J84" s="41"/>
      <c r="K84" s="73"/>
      <c r="L84" s="73"/>
      <c r="M84" s="73"/>
      <c r="N84" s="377"/>
      <c r="O84" s="378"/>
      <c r="P84" s="378"/>
      <c r="Q84" s="378"/>
      <c r="R84" s="378"/>
      <c r="S84" s="379"/>
      <c r="T84" s="73"/>
    </row>
    <row r="85" spans="1:20" ht="15.75" thickBot="1" x14ac:dyDescent="0.3">
      <c r="A85" s="312" t="s">
        <v>747</v>
      </c>
      <c r="B85" s="312"/>
      <c r="C85" s="312"/>
      <c r="D85" s="312"/>
      <c r="E85" s="383"/>
      <c r="F85" s="384"/>
      <c r="G85" s="384"/>
      <c r="H85" s="384"/>
      <c r="I85" s="384"/>
      <c r="J85" s="385"/>
      <c r="K85" s="73"/>
      <c r="L85" s="73"/>
      <c r="M85" s="73"/>
      <c r="N85" s="377"/>
      <c r="O85" s="378"/>
      <c r="P85" s="378"/>
      <c r="Q85" s="378"/>
      <c r="R85" s="378"/>
      <c r="S85" s="379"/>
      <c r="T85" s="73"/>
    </row>
    <row r="86" spans="1:20" ht="15.75" thickBot="1" x14ac:dyDescent="0.3">
      <c r="A86" s="312" t="s">
        <v>748</v>
      </c>
      <c r="B86" s="312"/>
      <c r="C86" s="312"/>
      <c r="D86" s="312"/>
      <c r="E86" s="383"/>
      <c r="F86" s="384"/>
      <c r="G86" s="384"/>
      <c r="H86" s="384"/>
      <c r="I86" s="384"/>
      <c r="J86" s="385"/>
      <c r="K86" s="73"/>
      <c r="L86" s="73"/>
      <c r="M86" s="73"/>
      <c r="N86" s="380"/>
      <c r="O86" s="381"/>
      <c r="P86" s="381"/>
      <c r="Q86" s="381"/>
      <c r="R86" s="381"/>
      <c r="S86" s="382"/>
      <c r="T86" s="73"/>
    </row>
    <row r="87" spans="1:20" x14ac:dyDescent="0.25">
      <c r="A87" s="41"/>
      <c r="B87" s="41"/>
      <c r="C87" s="41"/>
      <c r="D87" s="41"/>
      <c r="E87" s="41"/>
      <c r="F87" s="41"/>
      <c r="G87" s="41"/>
      <c r="H87" s="41"/>
      <c r="I87" s="41"/>
      <c r="J87" s="41"/>
      <c r="K87" s="73"/>
      <c r="L87" s="73"/>
      <c r="M87" s="73"/>
      <c r="N87" s="73"/>
      <c r="O87" s="73"/>
      <c r="P87" s="73"/>
      <c r="Q87" s="73"/>
      <c r="R87" s="73"/>
      <c r="S87" s="73"/>
      <c r="T87" s="73"/>
    </row>
    <row r="88" spans="1:20" x14ac:dyDescent="0.25">
      <c r="A88" s="331" t="s">
        <v>752</v>
      </c>
      <c r="B88" s="331"/>
      <c r="C88" s="331"/>
      <c r="D88" s="331"/>
      <c r="E88" s="331"/>
      <c r="F88" s="331"/>
      <c r="G88" s="331"/>
      <c r="H88" s="331"/>
      <c r="I88" s="331"/>
      <c r="J88" s="331"/>
      <c r="K88" s="73"/>
      <c r="L88" s="73"/>
      <c r="M88" s="73"/>
      <c r="N88" s="73"/>
      <c r="O88" s="73"/>
      <c r="P88" s="73"/>
      <c r="Q88" s="73"/>
      <c r="R88" s="73"/>
      <c r="S88" s="73"/>
      <c r="T88" s="73"/>
    </row>
    <row r="89" spans="1:20" ht="15.75" thickBot="1" x14ac:dyDescent="0.3">
      <c r="A89" s="41"/>
      <c r="B89" s="41"/>
      <c r="C89" s="41"/>
      <c r="D89" s="41"/>
      <c r="E89" s="41"/>
      <c r="F89" s="41"/>
      <c r="G89" s="41"/>
      <c r="H89" s="41"/>
      <c r="I89" s="41"/>
      <c r="J89" s="41"/>
      <c r="K89" s="73"/>
      <c r="L89" s="73"/>
      <c r="M89" s="73"/>
      <c r="N89" s="73"/>
      <c r="O89" s="73"/>
      <c r="P89" s="73"/>
      <c r="Q89" s="73"/>
      <c r="R89" s="73"/>
      <c r="S89" s="73"/>
      <c r="T89" s="73"/>
    </row>
    <row r="90" spans="1:20" ht="15.75" thickBot="1" x14ac:dyDescent="0.3">
      <c r="A90" s="457" t="s">
        <v>753</v>
      </c>
      <c r="B90" s="457"/>
      <c r="C90" s="457"/>
      <c r="D90" s="457"/>
      <c r="E90" s="383"/>
      <c r="F90" s="384"/>
      <c r="G90" s="384"/>
      <c r="H90" s="384"/>
      <c r="I90" s="384"/>
      <c r="J90" s="385"/>
      <c r="K90" s="73"/>
      <c r="L90" s="73"/>
      <c r="M90" s="73"/>
      <c r="N90" s="405"/>
      <c r="O90" s="406"/>
      <c r="P90" s="406"/>
      <c r="Q90" s="406"/>
      <c r="R90" s="406"/>
      <c r="S90" s="407"/>
      <c r="T90" s="73"/>
    </row>
    <row r="91" spans="1:20" ht="15.75" thickBot="1" x14ac:dyDescent="0.3">
      <c r="A91" s="41"/>
      <c r="B91" s="400" t="str">
        <f>IF(OR(CHECKING!$D$34="",CHECKING!$D$34="- select -"),"",IF(OR(CHECKING!$D$34="United Kingdom",CHECKING!$D$34="UK"),"","Applicant can only apply for an extension from within the UK"))</f>
        <v/>
      </c>
      <c r="C91" s="400"/>
      <c r="D91" s="400"/>
      <c r="E91" s="400"/>
      <c r="F91" s="400"/>
      <c r="G91" s="400"/>
      <c r="H91" s="400"/>
      <c r="I91" s="400"/>
      <c r="J91" s="90"/>
      <c r="K91" s="73"/>
      <c r="L91" s="73"/>
      <c r="M91" s="73"/>
      <c r="N91" s="73"/>
      <c r="O91" s="73"/>
      <c r="P91" s="73"/>
      <c r="Q91" s="73"/>
      <c r="R91" s="73"/>
      <c r="S91" s="73"/>
      <c r="T91" s="73"/>
    </row>
    <row r="92" spans="1:20" x14ac:dyDescent="0.25">
      <c r="A92" s="74" t="s">
        <v>754</v>
      </c>
      <c r="B92" s="41"/>
      <c r="C92" s="41"/>
      <c r="D92" s="41"/>
      <c r="E92" s="408"/>
      <c r="F92" s="409"/>
      <c r="G92" s="409"/>
      <c r="H92" s="409"/>
      <c r="I92" s="409"/>
      <c r="J92" s="410"/>
      <c r="K92" s="73"/>
      <c r="L92" s="73"/>
      <c r="M92" s="73"/>
      <c r="N92" s="374"/>
      <c r="O92" s="375"/>
      <c r="P92" s="375"/>
      <c r="Q92" s="375"/>
      <c r="R92" s="375"/>
      <c r="S92" s="376"/>
      <c r="T92" s="73"/>
    </row>
    <row r="93" spans="1:20" x14ac:dyDescent="0.25">
      <c r="A93" s="91"/>
      <c r="B93" s="91"/>
      <c r="C93" s="91"/>
      <c r="D93" s="92"/>
      <c r="E93" s="411"/>
      <c r="F93" s="412"/>
      <c r="G93" s="412"/>
      <c r="H93" s="412"/>
      <c r="I93" s="412"/>
      <c r="J93" s="413"/>
      <c r="K93" s="73"/>
      <c r="L93" s="73"/>
      <c r="M93" s="73"/>
      <c r="N93" s="377"/>
      <c r="O93" s="378"/>
      <c r="P93" s="378"/>
      <c r="Q93" s="378"/>
      <c r="R93" s="378"/>
      <c r="S93" s="379"/>
      <c r="T93" s="73"/>
    </row>
    <row r="94" spans="1:20" x14ac:dyDescent="0.25">
      <c r="A94" s="91"/>
      <c r="B94" s="91"/>
      <c r="C94" s="91"/>
      <c r="D94" s="92"/>
      <c r="E94" s="411"/>
      <c r="F94" s="412"/>
      <c r="G94" s="412"/>
      <c r="H94" s="412"/>
      <c r="I94" s="412"/>
      <c r="J94" s="413"/>
      <c r="K94" s="73"/>
      <c r="L94" s="73"/>
      <c r="M94" s="73"/>
      <c r="N94" s="377"/>
      <c r="O94" s="378"/>
      <c r="P94" s="378"/>
      <c r="Q94" s="378"/>
      <c r="R94" s="378"/>
      <c r="S94" s="379"/>
      <c r="T94" s="73"/>
    </row>
    <row r="95" spans="1:20" x14ac:dyDescent="0.25">
      <c r="A95" s="91" t="s">
        <v>755</v>
      </c>
      <c r="B95" s="91"/>
      <c r="C95" s="91"/>
      <c r="D95" s="41"/>
      <c r="E95" s="414"/>
      <c r="F95" s="415"/>
      <c r="G95" s="415"/>
      <c r="H95" s="415"/>
      <c r="I95" s="415"/>
      <c r="J95" s="416"/>
      <c r="K95" s="73"/>
      <c r="L95" s="73"/>
      <c r="M95" s="73"/>
      <c r="N95" s="377"/>
      <c r="O95" s="378"/>
      <c r="P95" s="378"/>
      <c r="Q95" s="378"/>
      <c r="R95" s="378"/>
      <c r="S95" s="379"/>
      <c r="T95" s="73"/>
    </row>
    <row r="96" spans="1:20" x14ac:dyDescent="0.25">
      <c r="A96" s="74" t="s">
        <v>756</v>
      </c>
      <c r="B96" s="41"/>
      <c r="C96" s="41"/>
      <c r="D96" s="41"/>
      <c r="E96" s="411"/>
      <c r="F96" s="412"/>
      <c r="G96" s="412"/>
      <c r="H96" s="412"/>
      <c r="I96" s="412"/>
      <c r="J96" s="413"/>
      <c r="K96" s="73"/>
      <c r="L96" s="73"/>
      <c r="M96" s="73"/>
      <c r="N96" s="380"/>
      <c r="O96" s="381"/>
      <c r="P96" s="381"/>
      <c r="Q96" s="381"/>
      <c r="R96" s="381"/>
      <c r="S96" s="382"/>
      <c r="T96" s="73"/>
    </row>
    <row r="97" spans="1:20" ht="15.75" thickBot="1" x14ac:dyDescent="0.3">
      <c r="A97" s="74" t="s">
        <v>757</v>
      </c>
      <c r="B97" s="41"/>
      <c r="C97" s="41"/>
      <c r="D97" s="41"/>
      <c r="E97" s="417"/>
      <c r="F97" s="418"/>
      <c r="G97" s="418"/>
      <c r="H97" s="418"/>
      <c r="I97" s="418"/>
      <c r="J97" s="419"/>
      <c r="K97" s="73"/>
      <c r="L97" s="73"/>
      <c r="M97" s="73"/>
      <c r="N97" s="73"/>
      <c r="O97" s="73"/>
      <c r="P97" s="73"/>
      <c r="Q97" s="73"/>
      <c r="R97" s="73"/>
      <c r="S97" s="73"/>
      <c r="T97" s="73"/>
    </row>
    <row r="98" spans="1:20" ht="15.75" thickBot="1" x14ac:dyDescent="0.3">
      <c r="A98" s="74"/>
      <c r="B98" s="41"/>
      <c r="C98" s="41"/>
      <c r="D98" s="41"/>
      <c r="E98" s="306"/>
      <c r="F98" s="306"/>
      <c r="G98" s="306"/>
      <c r="H98" s="306"/>
      <c r="I98" s="306"/>
      <c r="J98" s="306"/>
      <c r="K98" s="73"/>
      <c r="L98" s="73"/>
      <c r="M98" s="73"/>
      <c r="N98" s="73"/>
      <c r="O98" s="73"/>
      <c r="P98" s="73"/>
      <c r="Q98" s="73"/>
      <c r="R98" s="73"/>
      <c r="S98" s="73"/>
      <c r="T98" s="73"/>
    </row>
    <row r="99" spans="1:20" ht="15.75" thickBot="1" x14ac:dyDescent="0.3">
      <c r="A99" s="312" t="s">
        <v>1011</v>
      </c>
      <c r="B99" s="312"/>
      <c r="C99" s="312"/>
      <c r="D99" s="313"/>
      <c r="E99" s="436"/>
      <c r="F99" s="384"/>
      <c r="G99" s="384"/>
      <c r="H99" s="384"/>
      <c r="I99" s="384"/>
      <c r="J99" s="385"/>
      <c r="K99" s="73"/>
      <c r="L99" s="73"/>
      <c r="M99" s="73"/>
      <c r="N99" s="405"/>
      <c r="O99" s="406"/>
      <c r="P99" s="406"/>
      <c r="Q99" s="406"/>
      <c r="R99" s="406"/>
      <c r="S99" s="407"/>
      <c r="T99" s="73"/>
    </row>
    <row r="100" spans="1:20" ht="15.75" thickBot="1" x14ac:dyDescent="0.3">
      <c r="A100" s="312" t="s">
        <v>1012</v>
      </c>
      <c r="B100" s="312"/>
      <c r="C100" s="312"/>
      <c r="D100" s="313"/>
      <c r="E100" s="436"/>
      <c r="F100" s="583"/>
      <c r="G100" s="583"/>
      <c r="H100" s="583"/>
      <c r="I100" s="583"/>
      <c r="J100" s="584"/>
      <c r="K100" s="73"/>
      <c r="L100" s="73"/>
      <c r="M100" s="73"/>
      <c r="N100" s="304"/>
      <c r="O100" s="304"/>
      <c r="P100" s="304"/>
      <c r="Q100" s="304"/>
      <c r="R100" s="304"/>
      <c r="S100" s="304"/>
      <c r="T100" s="73"/>
    </row>
    <row r="101" spans="1:20" x14ac:dyDescent="0.25">
      <c r="A101" s="534" t="s">
        <v>1013</v>
      </c>
      <c r="B101" s="534"/>
      <c r="C101" s="534"/>
      <c r="D101" s="534"/>
      <c r="E101" s="341" t="str">
        <f>IF(OR(E99&lt;&gt;E100,E99="",E100=""),"please provide and re-enter the applicant's correct valid email address","")</f>
        <v>please provide and re-enter the applicant's correct valid email address</v>
      </c>
      <c r="F101" s="341"/>
      <c r="G101" s="341"/>
      <c r="H101" s="341"/>
      <c r="I101" s="341"/>
      <c r="J101" s="341"/>
      <c r="K101" s="73"/>
      <c r="L101" s="73"/>
      <c r="M101" s="73"/>
      <c r="N101" s="304"/>
      <c r="O101" s="304"/>
      <c r="P101" s="304"/>
      <c r="Q101" s="304"/>
      <c r="R101" s="304"/>
      <c r="S101" s="304"/>
      <c r="T101" s="73"/>
    </row>
    <row r="102" spans="1:20" x14ac:dyDescent="0.25">
      <c r="A102" s="534"/>
      <c r="B102" s="534"/>
      <c r="C102" s="534"/>
      <c r="D102" s="534"/>
      <c r="E102" s="329" t="str">
        <f>IF($E$99&lt;&gt;"",IF(RIGHT($E$99,9)&lt;&gt;".ox.ac.uk","Please list Oxford email address",""),"")</f>
        <v/>
      </c>
      <c r="F102" s="329"/>
      <c r="G102" s="329"/>
      <c r="H102" s="329"/>
      <c r="I102" s="329"/>
      <c r="J102" s="329"/>
      <c r="K102" s="73"/>
      <c r="L102" s="73"/>
      <c r="M102" s="73"/>
      <c r="N102" s="73"/>
      <c r="O102" s="73"/>
      <c r="P102" s="73"/>
      <c r="Q102" s="73"/>
      <c r="R102" s="73"/>
      <c r="S102" s="73"/>
      <c r="T102" s="73"/>
    </row>
    <row r="103" spans="1:20" x14ac:dyDescent="0.25">
      <c r="A103" s="308"/>
      <c r="B103" s="308"/>
      <c r="C103" s="308"/>
      <c r="D103" s="308"/>
      <c r="E103" s="305"/>
      <c r="F103" s="305"/>
      <c r="G103" s="305"/>
      <c r="H103" s="305"/>
      <c r="I103" s="305"/>
      <c r="J103" s="305"/>
      <c r="K103" s="73"/>
      <c r="L103" s="73"/>
      <c r="M103" s="73"/>
      <c r="N103" s="73"/>
      <c r="O103" s="73"/>
      <c r="P103" s="73"/>
      <c r="Q103" s="73"/>
      <c r="R103" s="73"/>
      <c r="S103" s="73"/>
      <c r="T103" s="73"/>
    </row>
    <row r="104" spans="1:20" ht="15.75" thickBot="1" x14ac:dyDescent="0.3">
      <c r="A104" s="331" t="s">
        <v>989</v>
      </c>
      <c r="B104" s="331"/>
      <c r="C104" s="331"/>
      <c r="D104" s="331"/>
      <c r="E104" s="331"/>
      <c r="F104" s="331"/>
      <c r="G104" s="331"/>
      <c r="H104" s="331"/>
      <c r="I104" s="331"/>
      <c r="J104" s="331"/>
      <c r="K104" s="73"/>
      <c r="L104" s="73"/>
      <c r="M104" s="73"/>
      <c r="N104" s="73"/>
      <c r="O104" s="73"/>
      <c r="P104" s="73"/>
      <c r="Q104" s="73"/>
      <c r="R104" s="73"/>
      <c r="S104" s="73"/>
      <c r="T104" s="73"/>
    </row>
    <row r="105" spans="1:20" ht="19.5" customHeight="1" x14ac:dyDescent="0.25">
      <c r="A105" s="322" t="s">
        <v>1005</v>
      </c>
      <c r="B105" s="322"/>
      <c r="C105" s="322"/>
      <c r="D105" s="322"/>
      <c r="E105" s="322"/>
      <c r="F105" s="322"/>
      <c r="G105" s="322"/>
      <c r="H105" s="322"/>
      <c r="I105" s="322"/>
      <c r="J105" s="323" t="s">
        <v>380</v>
      </c>
      <c r="K105" s="73"/>
      <c r="L105" s="73"/>
      <c r="M105" s="73"/>
      <c r="N105" s="446"/>
      <c r="O105" s="447"/>
      <c r="P105" s="447"/>
      <c r="Q105" s="447"/>
      <c r="R105" s="447"/>
      <c r="S105" s="448"/>
      <c r="T105" s="73"/>
    </row>
    <row r="106" spans="1:20" ht="15.75" thickBot="1" x14ac:dyDescent="0.3">
      <c r="A106" s="322"/>
      <c r="B106" s="322"/>
      <c r="C106" s="322"/>
      <c r="D106" s="322"/>
      <c r="E106" s="322"/>
      <c r="F106" s="322"/>
      <c r="G106" s="322"/>
      <c r="H106" s="322"/>
      <c r="I106" s="322"/>
      <c r="J106" s="324"/>
      <c r="K106" s="73"/>
      <c r="L106" s="73"/>
      <c r="M106" s="73"/>
      <c r="N106" s="449"/>
      <c r="O106" s="450"/>
      <c r="P106" s="450"/>
      <c r="Q106" s="450"/>
      <c r="R106" s="450"/>
      <c r="S106" s="451"/>
      <c r="T106" s="73"/>
    </row>
    <row r="107" spans="1:20" x14ac:dyDescent="0.25">
      <c r="A107" s="322"/>
      <c r="B107" s="322"/>
      <c r="C107" s="322"/>
      <c r="D107" s="322"/>
      <c r="E107" s="322"/>
      <c r="F107" s="322"/>
      <c r="G107" s="322"/>
      <c r="H107" s="322"/>
      <c r="I107" s="322"/>
      <c r="J107" s="292"/>
      <c r="K107" s="73"/>
      <c r="L107" s="73"/>
      <c r="M107" s="73"/>
      <c r="N107" s="449"/>
      <c r="O107" s="450"/>
      <c r="P107" s="450"/>
      <c r="Q107" s="450"/>
      <c r="R107" s="450"/>
      <c r="S107" s="451"/>
      <c r="T107" s="73"/>
    </row>
    <row r="108" spans="1:20" ht="15.75" thickBot="1" x14ac:dyDescent="0.3">
      <c r="A108" s="322"/>
      <c r="B108" s="322"/>
      <c r="C108" s="322"/>
      <c r="D108" s="322"/>
      <c r="E108" s="322"/>
      <c r="F108" s="322"/>
      <c r="G108" s="322"/>
      <c r="H108" s="322"/>
      <c r="I108" s="322"/>
      <c r="J108" s="292"/>
      <c r="K108" s="73"/>
      <c r="L108" s="73"/>
      <c r="M108" s="73"/>
      <c r="N108" s="449"/>
      <c r="O108" s="450"/>
      <c r="P108" s="450"/>
      <c r="Q108" s="450"/>
      <c r="R108" s="450"/>
      <c r="S108" s="451"/>
      <c r="T108" s="73"/>
    </row>
    <row r="109" spans="1:20" ht="21" customHeight="1" thickBot="1" x14ac:dyDescent="0.3">
      <c r="A109" s="325" t="s">
        <v>1006</v>
      </c>
      <c r="B109" s="325"/>
      <c r="C109" s="325"/>
      <c r="D109" s="325"/>
      <c r="E109" s="325"/>
      <c r="F109" s="325"/>
      <c r="G109" s="325"/>
      <c r="H109" s="325"/>
      <c r="I109" s="325"/>
      <c r="J109" s="293" t="s">
        <v>380</v>
      </c>
      <c r="K109" s="73"/>
      <c r="L109" s="73"/>
      <c r="M109" s="73"/>
      <c r="N109" s="449"/>
      <c r="O109" s="450"/>
      <c r="P109" s="450"/>
      <c r="Q109" s="450"/>
      <c r="R109" s="450"/>
      <c r="S109" s="451"/>
      <c r="T109" s="73"/>
    </row>
    <row r="110" spans="1:20" x14ac:dyDescent="0.25">
      <c r="A110" s="325"/>
      <c r="B110" s="325"/>
      <c r="C110" s="325"/>
      <c r="D110" s="325"/>
      <c r="E110" s="325"/>
      <c r="F110" s="325"/>
      <c r="G110" s="325"/>
      <c r="H110" s="325"/>
      <c r="I110" s="325"/>
      <c r="J110" s="326"/>
      <c r="K110" s="73"/>
      <c r="L110" s="73"/>
      <c r="M110" s="73"/>
      <c r="N110" s="449"/>
      <c r="O110" s="450"/>
      <c r="P110" s="450"/>
      <c r="Q110" s="450"/>
      <c r="R110" s="450"/>
      <c r="S110" s="451"/>
      <c r="T110" s="73"/>
    </row>
    <row r="111" spans="1:20" ht="15.75" thickBot="1" x14ac:dyDescent="0.3">
      <c r="A111" s="325"/>
      <c r="B111" s="325"/>
      <c r="C111" s="325"/>
      <c r="D111" s="325"/>
      <c r="E111" s="325"/>
      <c r="F111" s="325"/>
      <c r="G111" s="325"/>
      <c r="H111" s="325"/>
      <c r="I111" s="325"/>
      <c r="J111" s="327"/>
      <c r="K111" s="73"/>
      <c r="L111" s="73"/>
      <c r="M111" s="73"/>
      <c r="N111" s="452"/>
      <c r="O111" s="453"/>
      <c r="P111" s="453"/>
      <c r="Q111" s="453"/>
      <c r="R111" s="453"/>
      <c r="S111" s="454"/>
      <c r="T111" s="73"/>
    </row>
    <row r="112" spans="1:20" ht="24.75" customHeight="1" x14ac:dyDescent="0.25">
      <c r="A112" s="325"/>
      <c r="B112" s="325"/>
      <c r="C112" s="325"/>
      <c r="D112" s="325"/>
      <c r="E112" s="325"/>
      <c r="F112" s="325"/>
      <c r="G112" s="325"/>
      <c r="H112" s="325"/>
      <c r="I112" s="325"/>
      <c r="J112" s="294" t="str">
        <f>IF(AND($J$109="Yes",$J$110=""),"enter no. of kids","")</f>
        <v/>
      </c>
      <c r="K112" s="39"/>
      <c r="L112" s="39"/>
      <c r="M112" s="39"/>
      <c r="N112" s="39"/>
      <c r="O112" s="39"/>
      <c r="P112" s="39"/>
      <c r="Q112" s="39"/>
      <c r="R112" s="39"/>
      <c r="S112" s="39"/>
      <c r="T112" s="39"/>
    </row>
    <row r="113" spans="1:20" x14ac:dyDescent="0.25">
      <c r="A113" s="331" t="s">
        <v>763</v>
      </c>
      <c r="B113" s="331"/>
      <c r="C113" s="331"/>
      <c r="D113" s="331"/>
      <c r="E113" s="331"/>
      <c r="F113" s="331"/>
      <c r="G113" s="331"/>
      <c r="H113" s="331"/>
      <c r="I113" s="331"/>
      <c r="J113" s="331"/>
      <c r="K113" s="73"/>
      <c r="L113" s="73"/>
      <c r="M113" s="73"/>
      <c r="N113" s="73"/>
      <c r="O113" s="73"/>
      <c r="P113" s="73"/>
      <c r="Q113" s="73"/>
      <c r="R113" s="73"/>
      <c r="S113" s="73"/>
      <c r="T113" s="73"/>
    </row>
    <row r="114" spans="1:20" ht="15.75" thickBot="1" x14ac:dyDescent="0.3">
      <c r="A114" s="41"/>
      <c r="B114" s="41"/>
      <c r="C114" s="41"/>
      <c r="D114" s="41"/>
      <c r="E114" s="41"/>
      <c r="F114" s="41"/>
      <c r="G114" s="41"/>
      <c r="H114" s="41"/>
      <c r="I114" s="41"/>
      <c r="J114" s="41"/>
      <c r="K114" s="73"/>
      <c r="L114" s="73"/>
      <c r="M114" s="73"/>
      <c r="N114" s="73"/>
      <c r="O114" s="73"/>
      <c r="P114" s="73"/>
      <c r="Q114" s="73"/>
      <c r="R114" s="73"/>
      <c r="S114" s="73"/>
      <c r="T114" s="73"/>
    </row>
    <row r="115" spans="1:20" ht="15.75" thickBot="1" x14ac:dyDescent="0.3">
      <c r="A115" s="74" t="s">
        <v>764</v>
      </c>
      <c r="B115" s="41"/>
      <c r="C115" s="41"/>
      <c r="D115" s="41"/>
      <c r="E115" s="41"/>
      <c r="F115" s="401"/>
      <c r="G115" s="402"/>
      <c r="H115" s="402"/>
      <c r="I115" s="403"/>
      <c r="J115" s="41"/>
      <c r="K115" s="73"/>
      <c r="L115" s="73"/>
      <c r="M115" s="73"/>
      <c r="N115" s="405"/>
      <c r="O115" s="406"/>
      <c r="P115" s="406"/>
      <c r="Q115" s="406"/>
      <c r="R115" s="406"/>
      <c r="S115" s="407"/>
      <c r="T115" s="73"/>
    </row>
    <row r="116" spans="1:20" ht="15.75" thickBot="1" x14ac:dyDescent="0.3">
      <c r="A116" s="74" t="s">
        <v>765</v>
      </c>
      <c r="B116" s="41"/>
      <c r="C116" s="41"/>
      <c r="D116" s="41"/>
      <c r="E116" s="41"/>
      <c r="F116" s="401"/>
      <c r="G116" s="402"/>
      <c r="H116" s="402"/>
      <c r="I116" s="403"/>
      <c r="J116" s="41"/>
      <c r="K116" s="73"/>
      <c r="L116" s="73"/>
      <c r="M116" s="73"/>
      <c r="N116" s="73"/>
      <c r="O116" s="73"/>
      <c r="P116" s="73"/>
      <c r="Q116" s="73"/>
      <c r="R116" s="73"/>
      <c r="S116" s="73"/>
      <c r="T116" s="73"/>
    </row>
    <row r="117" spans="1:20" x14ac:dyDescent="0.25">
      <c r="A117" s="41"/>
      <c r="B117" s="41"/>
      <c r="C117" s="100"/>
      <c r="D117" s="444" t="str">
        <f>IF($F$115&lt;&gt;"",IF(OR(LEN(SUBSTITUTE($F$115," ",""))&lt;&gt;9,ISNUMBER(VALUE(LEFT($F$115,1))),ISNUMBER(VALUE(MID($F$115,2,1))),ISERROR(VALUE(MID(SUBSTITUTE($F$115," ",""),3,6))),ISNUMBER(VALUE(RIGHT($F$115,1)))),"National Insurance Numbers are in the format AB 12 34 56 C",""),"")</f>
        <v/>
      </c>
      <c r="E117" s="444"/>
      <c r="F117" s="444"/>
      <c r="G117" s="444"/>
      <c r="H117" s="444"/>
      <c r="I117" s="444"/>
      <c r="J117" s="444"/>
      <c r="K117" s="73"/>
      <c r="L117" s="73"/>
      <c r="M117" s="73"/>
      <c r="N117" s="73"/>
      <c r="O117" s="73"/>
      <c r="P117" s="73"/>
      <c r="Q117" s="73"/>
      <c r="R117" s="73"/>
      <c r="S117" s="73"/>
      <c r="T117" s="73"/>
    </row>
    <row r="118" spans="1:20" x14ac:dyDescent="0.25">
      <c r="A118" s="437" t="s">
        <v>983</v>
      </c>
      <c r="B118" s="437"/>
      <c r="C118" s="437"/>
      <c r="D118" s="437"/>
      <c r="E118" s="437"/>
      <c r="F118" s="437"/>
      <c r="G118" s="437"/>
      <c r="H118" s="437"/>
      <c r="I118" s="437"/>
      <c r="J118" s="437"/>
      <c r="K118" s="73"/>
      <c r="L118" s="73"/>
      <c r="M118" s="73"/>
      <c r="N118" s="242"/>
      <c r="O118" s="242"/>
      <c r="P118" s="242"/>
      <c r="Q118" s="242"/>
      <c r="R118" s="242"/>
      <c r="S118" s="242"/>
      <c r="T118" s="73"/>
    </row>
    <row r="119" spans="1:20" s="51" customFormat="1" ht="15" customHeight="1" x14ac:dyDescent="0.25">
      <c r="A119" s="371" t="s">
        <v>928</v>
      </c>
      <c r="B119" s="371"/>
      <c r="C119" s="371"/>
      <c r="D119" s="371"/>
      <c r="E119" s="371"/>
      <c r="F119" s="371"/>
      <c r="G119" s="371"/>
      <c r="H119" s="371"/>
      <c r="I119" s="371"/>
      <c r="J119" s="371"/>
      <c r="K119" s="73"/>
      <c r="L119" s="73"/>
      <c r="M119" s="73"/>
      <c r="N119" s="387"/>
      <c r="O119" s="388"/>
      <c r="P119" s="388"/>
      <c r="Q119" s="388"/>
      <c r="R119" s="388"/>
      <c r="S119" s="389"/>
      <c r="T119" s="73"/>
    </row>
    <row r="120" spans="1:20" s="51" customFormat="1" x14ac:dyDescent="0.25">
      <c r="A120" s="371"/>
      <c r="B120" s="371"/>
      <c r="C120" s="371"/>
      <c r="D120" s="371"/>
      <c r="E120" s="371"/>
      <c r="F120" s="371"/>
      <c r="G120" s="371"/>
      <c r="H120" s="371"/>
      <c r="I120" s="371"/>
      <c r="J120" s="371"/>
      <c r="K120" s="73"/>
      <c r="L120" s="73"/>
      <c r="M120" s="73"/>
      <c r="N120" s="390"/>
      <c r="O120" s="391"/>
      <c r="P120" s="391"/>
      <c r="Q120" s="391"/>
      <c r="R120" s="391"/>
      <c r="S120" s="392"/>
      <c r="T120" s="73"/>
    </row>
    <row r="121" spans="1:20" s="51" customFormat="1" x14ac:dyDescent="0.25">
      <c r="A121" s="371"/>
      <c r="B121" s="371"/>
      <c r="C121" s="371"/>
      <c r="D121" s="371"/>
      <c r="E121" s="371"/>
      <c r="F121" s="371"/>
      <c r="G121" s="371"/>
      <c r="H121" s="371"/>
      <c r="I121" s="371"/>
      <c r="J121" s="371"/>
      <c r="K121" s="73"/>
      <c r="L121" s="73"/>
      <c r="M121" s="73"/>
      <c r="N121" s="390"/>
      <c r="O121" s="391"/>
      <c r="P121" s="391"/>
      <c r="Q121" s="391"/>
      <c r="R121" s="391"/>
      <c r="S121" s="392"/>
      <c r="T121" s="73"/>
    </row>
    <row r="122" spans="1:20" s="51" customFormat="1" x14ac:dyDescent="0.25">
      <c r="A122" s="371"/>
      <c r="B122" s="371"/>
      <c r="C122" s="371"/>
      <c r="D122" s="371"/>
      <c r="E122" s="371"/>
      <c r="F122" s="371"/>
      <c r="G122" s="371"/>
      <c r="H122" s="371"/>
      <c r="I122" s="371"/>
      <c r="J122" s="371"/>
      <c r="K122" s="73"/>
      <c r="L122" s="73"/>
      <c r="M122" s="73"/>
      <c r="N122" s="390"/>
      <c r="O122" s="391"/>
      <c r="P122" s="391"/>
      <c r="Q122" s="391"/>
      <c r="R122" s="391"/>
      <c r="S122" s="392"/>
      <c r="T122" s="73"/>
    </row>
    <row r="123" spans="1:20" s="51" customFormat="1" ht="15" customHeight="1" x14ac:dyDescent="0.25">
      <c r="A123" s="371"/>
      <c r="B123" s="371"/>
      <c r="C123" s="371"/>
      <c r="D123" s="371"/>
      <c r="E123" s="371"/>
      <c r="F123" s="371"/>
      <c r="G123" s="371"/>
      <c r="H123" s="371"/>
      <c r="I123" s="371"/>
      <c r="J123" s="371"/>
      <c r="K123" s="73"/>
      <c r="L123" s="73"/>
      <c r="M123" s="73"/>
      <c r="N123" s="390"/>
      <c r="O123" s="391"/>
      <c r="P123" s="391"/>
      <c r="Q123" s="391"/>
      <c r="R123" s="391"/>
      <c r="S123" s="392"/>
      <c r="T123" s="73"/>
    </row>
    <row r="124" spans="1:20" s="51" customFormat="1" ht="7.5" customHeight="1" x14ac:dyDescent="0.25">
      <c r="A124" s="210"/>
      <c r="B124" s="210"/>
      <c r="C124" s="210"/>
      <c r="D124" s="210"/>
      <c r="E124" s="210"/>
      <c r="F124" s="210"/>
      <c r="G124" s="210"/>
      <c r="H124" s="210"/>
      <c r="I124" s="210"/>
      <c r="J124" s="210"/>
      <c r="K124" s="73"/>
      <c r="L124" s="73"/>
      <c r="M124" s="73"/>
      <c r="N124" s="390"/>
      <c r="O124" s="391"/>
      <c r="P124" s="391"/>
      <c r="Q124" s="391"/>
      <c r="R124" s="391"/>
      <c r="S124" s="392"/>
      <c r="T124" s="73"/>
    </row>
    <row r="125" spans="1:20" s="51" customFormat="1" ht="15" customHeight="1" x14ac:dyDescent="0.25">
      <c r="A125" s="325" t="s">
        <v>913</v>
      </c>
      <c r="B125" s="325"/>
      <c r="C125" s="325"/>
      <c r="D125" s="325"/>
      <c r="E125" s="325"/>
      <c r="F125" s="325"/>
      <c r="G125" s="325"/>
      <c r="H125" s="325"/>
      <c r="I125" s="325"/>
      <c r="J125" s="325"/>
      <c r="K125" s="73"/>
      <c r="L125" s="73"/>
      <c r="M125" s="73"/>
      <c r="N125" s="390"/>
      <c r="O125" s="391"/>
      <c r="P125" s="391"/>
      <c r="Q125" s="391"/>
      <c r="R125" s="391"/>
      <c r="S125" s="392"/>
      <c r="T125" s="73"/>
    </row>
    <row r="126" spans="1:20" s="51" customFormat="1" x14ac:dyDescent="0.25">
      <c r="A126" s="325"/>
      <c r="B126" s="325"/>
      <c r="C126" s="325"/>
      <c r="D126" s="325"/>
      <c r="E126" s="325"/>
      <c r="F126" s="325"/>
      <c r="G126" s="325"/>
      <c r="H126" s="325"/>
      <c r="I126" s="325"/>
      <c r="J126" s="325"/>
      <c r="K126" s="73"/>
      <c r="L126" s="73"/>
      <c r="M126" s="73"/>
      <c r="N126" s="390"/>
      <c r="O126" s="391"/>
      <c r="P126" s="391"/>
      <c r="Q126" s="391"/>
      <c r="R126" s="391"/>
      <c r="S126" s="392"/>
      <c r="T126" s="73"/>
    </row>
    <row r="127" spans="1:20" s="51" customFormat="1" x14ac:dyDescent="0.25">
      <c r="A127" s="325"/>
      <c r="B127" s="325"/>
      <c r="C127" s="325"/>
      <c r="D127" s="325"/>
      <c r="E127" s="325"/>
      <c r="F127" s="325"/>
      <c r="G127" s="325"/>
      <c r="H127" s="325"/>
      <c r="I127" s="325"/>
      <c r="J127" s="325"/>
      <c r="K127" s="73"/>
      <c r="L127" s="73"/>
      <c r="M127" s="73"/>
      <c r="N127" s="390"/>
      <c r="O127" s="391"/>
      <c r="P127" s="391"/>
      <c r="Q127" s="391"/>
      <c r="R127" s="391"/>
      <c r="S127" s="392"/>
      <c r="T127" s="73"/>
    </row>
    <row r="128" spans="1:20" s="51" customFormat="1" x14ac:dyDescent="0.25">
      <c r="A128" s="325"/>
      <c r="B128" s="325"/>
      <c r="C128" s="325"/>
      <c r="D128" s="325"/>
      <c r="E128" s="325"/>
      <c r="F128" s="325"/>
      <c r="G128" s="325"/>
      <c r="H128" s="325"/>
      <c r="I128" s="325"/>
      <c r="J128" s="325"/>
      <c r="K128" s="73"/>
      <c r="L128" s="73"/>
      <c r="M128" s="73"/>
      <c r="N128" s="390"/>
      <c r="O128" s="391"/>
      <c r="P128" s="391"/>
      <c r="Q128" s="391"/>
      <c r="R128" s="391"/>
      <c r="S128" s="392"/>
      <c r="T128" s="73"/>
    </row>
    <row r="129" spans="1:20" s="51" customFormat="1" ht="7.5" customHeight="1" x14ac:dyDescent="0.25">
      <c r="A129" s="239"/>
      <c r="B129" s="239"/>
      <c r="C129" s="239"/>
      <c r="D129" s="239"/>
      <c r="E129" s="239"/>
      <c r="F129" s="239"/>
      <c r="G129" s="239"/>
      <c r="H129" s="239"/>
      <c r="I129" s="239"/>
      <c r="J129" s="239"/>
      <c r="K129" s="73"/>
      <c r="L129" s="73"/>
      <c r="M129" s="73"/>
      <c r="N129" s="390"/>
      <c r="O129" s="391"/>
      <c r="P129" s="391"/>
      <c r="Q129" s="391"/>
      <c r="R129" s="391"/>
      <c r="S129" s="392"/>
      <c r="T129" s="73"/>
    </row>
    <row r="130" spans="1:20" s="51" customFormat="1" x14ac:dyDescent="0.25">
      <c r="A130" s="360" t="s">
        <v>914</v>
      </c>
      <c r="B130" s="360"/>
      <c r="C130" s="360"/>
      <c r="D130" s="360"/>
      <c r="E130" s="360"/>
      <c r="F130" s="360"/>
      <c r="G130" s="360"/>
      <c r="H130" s="360"/>
      <c r="I130" s="360"/>
      <c r="J130" s="360"/>
      <c r="K130" s="73"/>
      <c r="L130" s="73"/>
      <c r="M130" s="73"/>
      <c r="N130" s="390"/>
      <c r="O130" s="391"/>
      <c r="P130" s="391"/>
      <c r="Q130" s="391"/>
      <c r="R130" s="391"/>
      <c r="S130" s="392"/>
      <c r="T130" s="73"/>
    </row>
    <row r="131" spans="1:20" s="51" customFormat="1" ht="16.5" thickBot="1" x14ac:dyDescent="0.3">
      <c r="A131" s="585" t="s">
        <v>915</v>
      </c>
      <c r="B131" s="585"/>
      <c r="C131" s="585"/>
      <c r="D131" s="585"/>
      <c r="E131" s="585"/>
      <c r="F131" s="585"/>
      <c r="G131" s="585"/>
      <c r="H131" s="585"/>
      <c r="I131" s="241"/>
      <c r="J131" s="241"/>
      <c r="K131" s="73"/>
      <c r="L131" s="73"/>
      <c r="M131" s="73"/>
      <c r="N131" s="390"/>
      <c r="O131" s="391"/>
      <c r="P131" s="391"/>
      <c r="Q131" s="391"/>
      <c r="R131" s="391"/>
      <c r="S131" s="392"/>
      <c r="T131" s="73"/>
    </row>
    <row r="132" spans="1:20" s="51" customFormat="1" x14ac:dyDescent="0.25">
      <c r="A132" s="438" t="s">
        <v>900</v>
      </c>
      <c r="B132" s="438"/>
      <c r="C132" s="438"/>
      <c r="D132" s="438"/>
      <c r="E132" s="438"/>
      <c r="F132" s="438"/>
      <c r="G132" s="438"/>
      <c r="H132" s="438"/>
      <c r="I132" s="439" t="s">
        <v>380</v>
      </c>
      <c r="J132" s="440"/>
      <c r="K132" s="73"/>
      <c r="L132" s="73"/>
      <c r="M132" s="73"/>
      <c r="N132" s="390"/>
      <c r="O132" s="391"/>
      <c r="P132" s="391"/>
      <c r="Q132" s="391"/>
      <c r="R132" s="391"/>
      <c r="S132" s="392"/>
      <c r="T132" s="73"/>
    </row>
    <row r="133" spans="1:20" s="51" customFormat="1" ht="15.75" thickBot="1" x14ac:dyDescent="0.3">
      <c r="A133" s="438"/>
      <c r="B133" s="438"/>
      <c r="C133" s="438"/>
      <c r="D133" s="438"/>
      <c r="E133" s="438"/>
      <c r="F133" s="438"/>
      <c r="G133" s="438"/>
      <c r="H133" s="438"/>
      <c r="I133" s="441"/>
      <c r="J133" s="442"/>
      <c r="K133" s="73"/>
      <c r="L133" s="73"/>
      <c r="M133" s="73"/>
      <c r="N133" s="393"/>
      <c r="O133" s="394"/>
      <c r="P133" s="394"/>
      <c r="Q133" s="394"/>
      <c r="R133" s="394"/>
      <c r="S133" s="395"/>
      <c r="T133" s="73"/>
    </row>
    <row r="134" spans="1:20" s="51" customFormat="1" ht="16.5" thickBot="1" x14ac:dyDescent="0.3">
      <c r="A134" s="443" t="str">
        <f>IFERROR(IF(OR(ISTEXT(VLOOKUP(CHECKING!$D$21,Dropdowns!$M$4:$M$43,1,FALSE)),ISTEXT(VLOOKUP(CHECKING!$D$25,Dropdowns!$M$4:$M$43,1,FALSE)),ISTEXT(VLOOKUP(CHECKING!$D$26,Dropdowns!$M$4:$M$43,1,FALSE))),"Applicant is from a country whose nationals are exempt from this requirement - ATAS not required",""),"")</f>
        <v/>
      </c>
      <c r="B134" s="443"/>
      <c r="C134" s="443"/>
      <c r="D134" s="443"/>
      <c r="E134" s="443"/>
      <c r="F134" s="443"/>
      <c r="G134" s="443"/>
      <c r="H134" s="443"/>
      <c r="I134" s="443"/>
      <c r="J134" s="443"/>
      <c r="K134" s="73"/>
      <c r="L134" s="73"/>
      <c r="M134" s="73"/>
      <c r="N134" s="242"/>
      <c r="O134" s="242"/>
      <c r="P134" s="242"/>
      <c r="Q134" s="242"/>
      <c r="R134" s="242"/>
      <c r="S134" s="242"/>
      <c r="T134" s="73"/>
    </row>
    <row r="135" spans="1:20" ht="20.25" customHeight="1" thickBot="1" x14ac:dyDescent="0.3">
      <c r="A135" s="586" t="s">
        <v>916</v>
      </c>
      <c r="B135" s="586"/>
      <c r="C135" s="586"/>
      <c r="D135" s="586"/>
      <c r="E135" s="586"/>
      <c r="F135" s="586"/>
      <c r="G135" s="587"/>
      <c r="H135" s="588"/>
      <c r="I135" s="588"/>
      <c r="J135" s="589"/>
      <c r="K135" s="73"/>
      <c r="L135" s="73"/>
      <c r="M135" s="73"/>
      <c r="N135" s="374"/>
      <c r="O135" s="375"/>
      <c r="P135" s="375"/>
      <c r="Q135" s="375"/>
      <c r="R135" s="375"/>
      <c r="S135" s="376"/>
      <c r="T135" s="73"/>
    </row>
    <row r="136" spans="1:20" ht="20.25" customHeight="1" thickBot="1" x14ac:dyDescent="0.3">
      <c r="A136" s="586"/>
      <c r="B136" s="586"/>
      <c r="C136" s="586"/>
      <c r="D136" s="586"/>
      <c r="E136" s="586"/>
      <c r="F136" s="586"/>
      <c r="G136" s="587"/>
      <c r="H136" s="588"/>
      <c r="I136" s="588"/>
      <c r="J136" s="589"/>
      <c r="K136" s="73"/>
      <c r="L136" s="73"/>
      <c r="M136" s="73"/>
      <c r="N136" s="377"/>
      <c r="O136" s="378"/>
      <c r="P136" s="378"/>
      <c r="Q136" s="378"/>
      <c r="R136" s="378"/>
      <c r="S136" s="379"/>
      <c r="T136" s="73"/>
    </row>
    <row r="137" spans="1:20" ht="20.25" customHeight="1" thickBot="1" x14ac:dyDescent="0.3">
      <c r="A137" s="586"/>
      <c r="B137" s="586"/>
      <c r="C137" s="586"/>
      <c r="D137" s="586"/>
      <c r="E137" s="586"/>
      <c r="F137" s="586"/>
      <c r="G137" s="587"/>
      <c r="H137" s="588"/>
      <c r="I137" s="588"/>
      <c r="J137" s="589"/>
      <c r="K137" s="73"/>
      <c r="L137" s="73"/>
      <c r="M137" s="73"/>
      <c r="N137" s="377"/>
      <c r="O137" s="378"/>
      <c r="P137" s="378"/>
      <c r="Q137" s="378"/>
      <c r="R137" s="378"/>
      <c r="S137" s="379"/>
      <c r="T137" s="73"/>
    </row>
    <row r="138" spans="1:20" ht="15.75" thickBot="1" x14ac:dyDescent="0.3">
      <c r="A138" s="590" t="s">
        <v>917</v>
      </c>
      <c r="B138" s="590"/>
      <c r="C138" s="590"/>
      <c r="D138" s="590"/>
      <c r="E138" s="590"/>
      <c r="F138" s="590"/>
      <c r="G138" s="591" t="s">
        <v>918</v>
      </c>
      <c r="H138" s="591"/>
      <c r="I138" s="592"/>
      <c r="J138" s="243" t="s">
        <v>380</v>
      </c>
      <c r="K138" s="73"/>
      <c r="L138" s="73"/>
      <c r="M138" s="73"/>
      <c r="N138" s="377"/>
      <c r="O138" s="378"/>
      <c r="P138" s="378"/>
      <c r="Q138" s="378"/>
      <c r="R138" s="378"/>
      <c r="S138" s="379"/>
      <c r="T138" s="73"/>
    </row>
    <row r="139" spans="1:20" ht="7.5" customHeight="1" x14ac:dyDescent="0.25">
      <c r="A139" s="240"/>
      <c r="B139" s="240"/>
      <c r="C139" s="240"/>
      <c r="D139" s="240"/>
      <c r="E139" s="240"/>
      <c r="F139" s="240"/>
      <c r="G139" s="240"/>
      <c r="H139" s="240"/>
      <c r="I139" s="240"/>
      <c r="J139" s="240"/>
      <c r="K139" s="73"/>
      <c r="L139" s="73"/>
      <c r="M139" s="73"/>
      <c r="N139" s="377"/>
      <c r="O139" s="378"/>
      <c r="P139" s="378"/>
      <c r="Q139" s="378"/>
      <c r="R139" s="378"/>
      <c r="S139" s="379"/>
      <c r="T139" s="73"/>
    </row>
    <row r="140" spans="1:20" x14ac:dyDescent="0.25">
      <c r="A140" s="593" t="s">
        <v>997</v>
      </c>
      <c r="B140" s="593"/>
      <c r="C140" s="593"/>
      <c r="D140" s="593"/>
      <c r="E140" s="593"/>
      <c r="F140" s="593"/>
      <c r="G140" s="593"/>
      <c r="H140" s="593"/>
      <c r="I140" s="593"/>
      <c r="J140" s="593"/>
      <c r="K140" s="73"/>
      <c r="L140" s="73"/>
      <c r="M140" s="73"/>
      <c r="N140" s="377"/>
      <c r="O140" s="378"/>
      <c r="P140" s="378"/>
      <c r="Q140" s="378"/>
      <c r="R140" s="378"/>
      <c r="S140" s="379"/>
      <c r="T140" s="73"/>
    </row>
    <row r="141" spans="1:20" ht="15.75" x14ac:dyDescent="0.25">
      <c r="A141" s="594" t="s">
        <v>919</v>
      </c>
      <c r="B141" s="594"/>
      <c r="C141" s="594"/>
      <c r="D141" s="594"/>
      <c r="E141" s="595" t="s">
        <v>920</v>
      </c>
      <c r="F141" s="595"/>
      <c r="G141" s="595"/>
      <c r="H141" s="595"/>
      <c r="I141" s="595"/>
      <c r="J141" s="595"/>
      <c r="K141" s="73"/>
      <c r="L141" s="73"/>
      <c r="M141" s="73"/>
      <c r="N141" s="380"/>
      <c r="O141" s="381"/>
      <c r="P141" s="381"/>
      <c r="Q141" s="381"/>
      <c r="R141" s="381"/>
      <c r="S141" s="382"/>
      <c r="T141" s="73"/>
    </row>
    <row r="142" spans="1:20" x14ac:dyDescent="0.25">
      <c r="A142" s="331" t="s">
        <v>766</v>
      </c>
      <c r="B142" s="331"/>
      <c r="C142" s="331"/>
      <c r="D142" s="331"/>
      <c r="E142" s="331"/>
      <c r="F142" s="331"/>
      <c r="G142" s="331"/>
      <c r="H142" s="331"/>
      <c r="I142" s="331"/>
      <c r="J142" s="331"/>
      <c r="K142" s="73"/>
      <c r="L142" s="73"/>
      <c r="M142" s="73"/>
      <c r="N142" s="73"/>
      <c r="O142" s="73"/>
      <c r="P142" s="73"/>
      <c r="Q142" s="73"/>
      <c r="R142" s="73"/>
      <c r="S142" s="73"/>
      <c r="T142" s="73"/>
    </row>
    <row r="143" spans="1:20" x14ac:dyDescent="0.25">
      <c r="A143" s="333" t="s">
        <v>1002</v>
      </c>
      <c r="B143" s="334"/>
      <c r="C143" s="334"/>
      <c r="D143" s="334"/>
      <c r="E143" s="334"/>
      <c r="F143" s="334"/>
      <c r="G143" s="334"/>
      <c r="H143" s="334"/>
      <c r="I143" s="334"/>
      <c r="J143" s="335"/>
      <c r="K143" s="73"/>
      <c r="L143" s="73"/>
      <c r="M143" s="73"/>
      <c r="N143" s="73"/>
      <c r="O143" s="73"/>
      <c r="P143" s="73"/>
      <c r="Q143" s="73"/>
      <c r="R143" s="73"/>
      <c r="S143" s="73"/>
      <c r="T143" s="73"/>
    </row>
    <row r="144" spans="1:20" x14ac:dyDescent="0.25">
      <c r="A144" s="336"/>
      <c r="B144" s="330"/>
      <c r="C144" s="330"/>
      <c r="D144" s="330"/>
      <c r="E144" s="330"/>
      <c r="F144" s="330"/>
      <c r="G144" s="330"/>
      <c r="H144" s="330"/>
      <c r="I144" s="330"/>
      <c r="J144" s="337"/>
      <c r="K144" s="73"/>
      <c r="L144" s="73"/>
      <c r="M144" s="73"/>
      <c r="N144" s="73"/>
      <c r="O144" s="73"/>
      <c r="P144" s="73"/>
      <c r="Q144" s="73"/>
      <c r="R144" s="73"/>
      <c r="S144" s="73"/>
      <c r="T144" s="73"/>
    </row>
    <row r="145" spans="1:20" x14ac:dyDescent="0.25">
      <c r="A145" s="336"/>
      <c r="B145" s="330"/>
      <c r="C145" s="330"/>
      <c r="D145" s="330"/>
      <c r="E145" s="330"/>
      <c r="F145" s="330"/>
      <c r="G145" s="330"/>
      <c r="H145" s="330"/>
      <c r="I145" s="330"/>
      <c r="J145" s="337"/>
      <c r="K145" s="73"/>
      <c r="L145" s="73"/>
      <c r="M145" s="73"/>
      <c r="N145" s="73"/>
      <c r="O145" s="73"/>
      <c r="P145" s="73"/>
      <c r="Q145" s="73"/>
      <c r="R145" s="73"/>
      <c r="S145" s="73"/>
      <c r="T145" s="73"/>
    </row>
    <row r="146" spans="1:20" x14ac:dyDescent="0.25">
      <c r="A146" s="338"/>
      <c r="B146" s="339"/>
      <c r="C146" s="339"/>
      <c r="D146" s="339"/>
      <c r="E146" s="339"/>
      <c r="F146" s="339"/>
      <c r="G146" s="339"/>
      <c r="H146" s="339"/>
      <c r="I146" s="339"/>
      <c r="J146" s="340"/>
      <c r="K146" s="73"/>
      <c r="L146" s="73"/>
      <c r="M146" s="73"/>
      <c r="N146" s="73"/>
      <c r="O146" s="73"/>
      <c r="P146" s="73"/>
      <c r="Q146" s="73"/>
      <c r="R146" s="73"/>
      <c r="S146" s="73"/>
      <c r="T146" s="73"/>
    </row>
    <row r="147" spans="1:20" x14ac:dyDescent="0.25">
      <c r="A147" s="333" t="s">
        <v>1003</v>
      </c>
      <c r="B147" s="334"/>
      <c r="C147" s="334"/>
      <c r="D147" s="334"/>
      <c r="E147" s="334"/>
      <c r="F147" s="334"/>
      <c r="G147" s="334"/>
      <c r="H147" s="334"/>
      <c r="I147" s="334"/>
      <c r="J147" s="335"/>
      <c r="K147" s="73"/>
      <c r="L147" s="73"/>
      <c r="M147" s="73"/>
      <c r="N147" s="73"/>
      <c r="O147" s="73"/>
      <c r="P147" s="73"/>
      <c r="Q147" s="73"/>
      <c r="R147" s="73"/>
      <c r="S147" s="73"/>
      <c r="T147" s="73"/>
    </row>
    <row r="148" spans="1:20" x14ac:dyDescent="0.25">
      <c r="A148" s="336"/>
      <c r="B148" s="330"/>
      <c r="C148" s="330"/>
      <c r="D148" s="330"/>
      <c r="E148" s="330"/>
      <c r="F148" s="330"/>
      <c r="G148" s="330"/>
      <c r="H148" s="330"/>
      <c r="I148" s="330"/>
      <c r="J148" s="337"/>
      <c r="K148" s="73"/>
      <c r="L148" s="73"/>
      <c r="M148" s="73"/>
      <c r="N148" s="73"/>
      <c r="O148" s="73"/>
      <c r="P148" s="73"/>
      <c r="Q148" s="73"/>
      <c r="R148" s="73"/>
      <c r="S148" s="73"/>
      <c r="T148" s="73"/>
    </row>
    <row r="149" spans="1:20" ht="31.5" customHeight="1" x14ac:dyDescent="0.25">
      <c r="A149" s="338"/>
      <c r="B149" s="339"/>
      <c r="C149" s="339"/>
      <c r="D149" s="339"/>
      <c r="E149" s="339"/>
      <c r="F149" s="339"/>
      <c r="G149" s="339"/>
      <c r="H149" s="339"/>
      <c r="I149" s="339"/>
      <c r="J149" s="340"/>
      <c r="K149" s="73"/>
      <c r="L149" s="73"/>
      <c r="M149" s="73"/>
      <c r="N149" s="73"/>
      <c r="O149" s="73"/>
      <c r="P149" s="73"/>
      <c r="Q149" s="73"/>
      <c r="R149" s="73"/>
      <c r="S149" s="73"/>
      <c r="T149" s="73"/>
    </row>
    <row r="150" spans="1:20" x14ac:dyDescent="0.25">
      <c r="A150" s="333" t="s">
        <v>1001</v>
      </c>
      <c r="B150" s="334"/>
      <c r="C150" s="334"/>
      <c r="D150" s="334"/>
      <c r="E150" s="334"/>
      <c r="F150" s="334"/>
      <c r="G150" s="334"/>
      <c r="H150" s="334"/>
      <c r="I150" s="334"/>
      <c r="J150" s="335"/>
      <c r="K150" s="73"/>
      <c r="L150" s="73"/>
      <c r="M150" s="73"/>
      <c r="N150" s="73"/>
      <c r="O150" s="73"/>
      <c r="P150" s="73"/>
      <c r="Q150" s="73"/>
      <c r="R150" s="73"/>
      <c r="S150" s="73"/>
      <c r="T150" s="73"/>
    </row>
    <row r="151" spans="1:20" x14ac:dyDescent="0.25">
      <c r="A151" s="336"/>
      <c r="B151" s="330"/>
      <c r="C151" s="330"/>
      <c r="D151" s="330"/>
      <c r="E151" s="330"/>
      <c r="F151" s="330"/>
      <c r="G151" s="330"/>
      <c r="H151" s="330"/>
      <c r="I151" s="330"/>
      <c r="J151" s="337"/>
      <c r="K151" s="73"/>
      <c r="L151" s="73"/>
      <c r="M151" s="73"/>
      <c r="N151" s="73"/>
      <c r="O151" s="73"/>
      <c r="P151" s="73"/>
      <c r="Q151" s="73"/>
      <c r="R151" s="73"/>
      <c r="S151" s="73"/>
      <c r="T151" s="73"/>
    </row>
    <row r="152" spans="1:20" x14ac:dyDescent="0.25">
      <c r="A152" s="336"/>
      <c r="B152" s="330"/>
      <c r="C152" s="330"/>
      <c r="D152" s="330"/>
      <c r="E152" s="330"/>
      <c r="F152" s="330"/>
      <c r="G152" s="330"/>
      <c r="H152" s="330"/>
      <c r="I152" s="330"/>
      <c r="J152" s="337"/>
      <c r="K152" s="73"/>
      <c r="L152" s="73"/>
      <c r="M152" s="73"/>
      <c r="N152" s="73"/>
      <c r="O152" s="73"/>
      <c r="P152" s="73"/>
      <c r="Q152" s="73"/>
      <c r="R152" s="73"/>
      <c r="S152" s="73"/>
      <c r="T152" s="73"/>
    </row>
    <row r="153" spans="1:20" x14ac:dyDescent="0.25">
      <c r="A153" s="338"/>
      <c r="B153" s="339"/>
      <c r="C153" s="339"/>
      <c r="D153" s="339"/>
      <c r="E153" s="339"/>
      <c r="F153" s="339"/>
      <c r="G153" s="339"/>
      <c r="H153" s="339"/>
      <c r="I153" s="339"/>
      <c r="J153" s="340"/>
      <c r="K153" s="73"/>
      <c r="L153" s="73"/>
      <c r="M153" s="73"/>
      <c r="N153" s="73"/>
      <c r="O153" s="73"/>
      <c r="P153" s="73"/>
      <c r="Q153" s="73"/>
      <c r="R153" s="73"/>
      <c r="S153" s="73"/>
      <c r="T153" s="73"/>
    </row>
    <row r="154" spans="1:20" ht="10.5" customHeight="1" thickBot="1" x14ac:dyDescent="0.3">
      <c r="A154" s="303"/>
      <c r="B154" s="303"/>
      <c r="C154" s="303"/>
      <c r="D154" s="303"/>
      <c r="E154" s="303"/>
      <c r="F154" s="303"/>
      <c r="G154" s="303"/>
      <c r="H154" s="303"/>
      <c r="I154" s="303"/>
      <c r="J154" s="303"/>
      <c r="K154" s="73"/>
      <c r="L154" s="73"/>
      <c r="M154" s="73"/>
      <c r="N154" s="73"/>
      <c r="O154" s="73"/>
      <c r="P154" s="73"/>
      <c r="Q154" s="73"/>
      <c r="R154" s="73"/>
      <c r="S154" s="73"/>
      <c r="T154" s="73"/>
    </row>
    <row r="155" spans="1:20" ht="15.75" thickBot="1" x14ac:dyDescent="0.3">
      <c r="A155" s="103" t="s">
        <v>767</v>
      </c>
      <c r="B155" s="41"/>
      <c r="C155" s="41"/>
      <c r="D155" s="41"/>
      <c r="E155" s="41"/>
      <c r="F155" s="372"/>
      <c r="G155" s="430"/>
      <c r="H155" s="373"/>
      <c r="I155" s="104" t="str">
        <f>IFERROR(IF($F$155&lt;&gt;"",TEXT($F$155,"dddd"),""),"")</f>
        <v/>
      </c>
      <c r="J155" s="41"/>
      <c r="K155" s="73"/>
      <c r="L155" s="73"/>
      <c r="M155" s="73"/>
      <c r="N155" s="421"/>
      <c r="O155" s="422"/>
      <c r="P155" s="422"/>
      <c r="Q155" s="422"/>
      <c r="R155" s="422"/>
      <c r="S155" s="423"/>
      <c r="T155" s="73"/>
    </row>
    <row r="156" spans="1:20" x14ac:dyDescent="0.25">
      <c r="A156" s="103"/>
      <c r="B156" s="41"/>
      <c r="C156" s="41"/>
      <c r="D156" s="93"/>
      <c r="E156" s="71"/>
      <c r="F156" s="71"/>
      <c r="G156" s="71"/>
      <c r="H156" s="71"/>
      <c r="I156" s="71"/>
      <c r="J156" s="93"/>
      <c r="K156" s="73"/>
      <c r="L156" s="73"/>
      <c r="M156" s="73"/>
      <c r="N156" s="424"/>
      <c r="O156" s="425"/>
      <c r="P156" s="425"/>
      <c r="Q156" s="425"/>
      <c r="R156" s="425"/>
      <c r="S156" s="426"/>
      <c r="T156" s="73"/>
    </row>
    <row r="157" spans="1:20" ht="15.75" thickBot="1" x14ac:dyDescent="0.3">
      <c r="A157" s="431" t="str">
        <f ca="1">IFERROR(IF($F$155&lt;&gt;"",IF($F$155-TODAY()&lt;0,"",IF($F$155-TODAY()&lt;30,CONCATENATE("ONLY ",$F$155-TODAY()," DAYS BEFORE VISA EXPIRY! ALERT SIT!"),IF($F$155-TODAY()&lt;60,"CoS applications should normally be submitted three months before visa expiry",IF($F$155-TODAY()&gt;100,"TOO EARLY! a new CoS can only be issued three months before the visa expires at the earliest","")))),""),"")</f>
        <v/>
      </c>
      <c r="B157" s="431"/>
      <c r="C157" s="431"/>
      <c r="D157" s="431"/>
      <c r="E157" s="431"/>
      <c r="F157" s="431"/>
      <c r="G157" s="431"/>
      <c r="H157" s="431"/>
      <c r="I157" s="431"/>
      <c r="J157" s="431"/>
      <c r="K157" s="73"/>
      <c r="L157" s="73"/>
      <c r="M157" s="73"/>
      <c r="N157" s="424"/>
      <c r="O157" s="425"/>
      <c r="P157" s="425"/>
      <c r="Q157" s="425"/>
      <c r="R157" s="425"/>
      <c r="S157" s="426"/>
      <c r="T157" s="73"/>
    </row>
    <row r="158" spans="1:20" ht="15.75" thickBot="1" x14ac:dyDescent="0.3">
      <c r="A158" s="103" t="s">
        <v>768</v>
      </c>
      <c r="B158" s="41"/>
      <c r="C158" s="41"/>
      <c r="D158" s="41"/>
      <c r="E158" s="41"/>
      <c r="F158" s="432"/>
      <c r="G158" s="433"/>
      <c r="H158" s="434"/>
      <c r="I158" s="104" t="str">
        <f>IFERROR(IF($F$158&lt;&gt;"",TEXT($F$158,"dddd"),""),"")</f>
        <v/>
      </c>
      <c r="J158" s="105"/>
      <c r="K158" s="73"/>
      <c r="L158" s="73"/>
      <c r="M158" s="73"/>
      <c r="N158" s="424"/>
      <c r="O158" s="425"/>
      <c r="P158" s="425"/>
      <c r="Q158" s="425"/>
      <c r="R158" s="425"/>
      <c r="S158" s="426"/>
      <c r="T158" s="73"/>
    </row>
    <row r="159" spans="1:20" x14ac:dyDescent="0.25">
      <c r="A159" s="41"/>
      <c r="B159" s="41"/>
      <c r="C159" s="41"/>
      <c r="D159" s="41"/>
      <c r="E159" s="41"/>
      <c r="F159" s="41"/>
      <c r="G159" s="41"/>
      <c r="H159" s="41"/>
      <c r="I159" s="41"/>
      <c r="J159" s="106"/>
      <c r="K159" s="73"/>
      <c r="L159" s="73"/>
      <c r="M159" s="73"/>
      <c r="N159" s="424"/>
      <c r="O159" s="425"/>
      <c r="P159" s="425"/>
      <c r="Q159" s="425"/>
      <c r="R159" s="425"/>
      <c r="S159" s="426"/>
      <c r="T159" s="73"/>
    </row>
    <row r="160" spans="1:20" x14ac:dyDescent="0.25">
      <c r="A160" s="41"/>
      <c r="B160" s="107"/>
      <c r="C160" s="108" t="s">
        <v>769</v>
      </c>
      <c r="D160" s="109">
        <f>IFERROR(IF(OR($F$155="",$F$158=""),0,DATEDIF($F$155,$F$158+1,"Y")),0)</f>
        <v>0</v>
      </c>
      <c r="E160" s="107" t="s">
        <v>770</v>
      </c>
      <c r="F160" s="109">
        <f>IFERROR(IF(OR($F$155="",$F$158=""),0,DATEDIF($F$155,$F$158+1,"YM")),0)</f>
        <v>0</v>
      </c>
      <c r="G160" s="107" t="s">
        <v>771</v>
      </c>
      <c r="H160" s="109">
        <f>IFERROR(IF(OR($F$155="",$F$158=""),0,DATEDIF($F$155,$F$158+1,"MD")),0)</f>
        <v>0</v>
      </c>
      <c r="I160" s="107" t="s">
        <v>772</v>
      </c>
      <c r="J160" s="41"/>
      <c r="K160" s="73"/>
      <c r="L160" s="73"/>
      <c r="M160" s="73"/>
      <c r="N160" s="424"/>
      <c r="O160" s="425"/>
      <c r="P160" s="425"/>
      <c r="Q160" s="425"/>
      <c r="R160" s="425"/>
      <c r="S160" s="426"/>
      <c r="T160" s="73"/>
    </row>
    <row r="161" spans="1:20" x14ac:dyDescent="0.25">
      <c r="A161" s="41"/>
      <c r="B161" s="41"/>
      <c r="C161" s="41"/>
      <c r="D161" s="41"/>
      <c r="E161" s="41"/>
      <c r="F161" s="110" t="str">
        <f>IF(AND($F$155&lt;&gt;"",$F$158&lt;&gt;"",ISERROR(DATEDIF($F$155,$F$158,"Y"))),"Error in CoS dates!","")</f>
        <v/>
      </c>
      <c r="G161" s="41"/>
      <c r="H161" s="41"/>
      <c r="I161" s="41"/>
      <c r="J161" s="41"/>
      <c r="K161" s="73"/>
      <c r="L161" s="73"/>
      <c r="M161" s="73"/>
      <c r="N161" s="424"/>
      <c r="O161" s="425"/>
      <c r="P161" s="425"/>
      <c r="Q161" s="425"/>
      <c r="R161" s="425"/>
      <c r="S161" s="426"/>
      <c r="T161" s="73"/>
    </row>
    <row r="162" spans="1:20" x14ac:dyDescent="0.25">
      <c r="A162" s="41"/>
      <c r="B162" s="41"/>
      <c r="C162" s="300" t="s">
        <v>999</v>
      </c>
      <c r="D162" s="301">
        <f>IFERROR(IF(OR($F$155="",$F$158=""),0,DATEDIF($F$155,$F$158+1+14,"Y")),0)</f>
        <v>0</v>
      </c>
      <c r="E162" s="41" t="s">
        <v>770</v>
      </c>
      <c r="F162" s="302">
        <f>IFERROR(IF(OR($F$155="",$F$158=""),0,DATEDIF($F$155,$F$158+1+14,"YM")),0)</f>
        <v>0</v>
      </c>
      <c r="G162" s="41" t="s">
        <v>771</v>
      </c>
      <c r="H162" s="301">
        <f>IFERROR(IF(OR($F$155="",$F$158=""),0,DATEDIF($F$155,$F$158+1+14,"MD")),0)</f>
        <v>0</v>
      </c>
      <c r="I162" s="41" t="s">
        <v>772</v>
      </c>
      <c r="J162" s="41"/>
      <c r="K162" s="73"/>
      <c r="L162" s="73"/>
      <c r="M162" s="73"/>
      <c r="N162" s="424"/>
      <c r="O162" s="425"/>
      <c r="P162" s="425"/>
      <c r="Q162" s="425"/>
      <c r="R162" s="425"/>
      <c r="S162" s="426"/>
      <c r="T162" s="73"/>
    </row>
    <row r="163" spans="1:20" ht="8.25" customHeight="1" x14ac:dyDescent="0.25">
      <c r="A163" s="41"/>
      <c r="B163" s="41"/>
      <c r="C163" s="41"/>
      <c r="D163" s="41"/>
      <c r="E163" s="41"/>
      <c r="F163" s="110"/>
      <c r="G163" s="41"/>
      <c r="H163" s="41"/>
      <c r="I163" s="41"/>
      <c r="J163" s="41"/>
      <c r="K163" s="73"/>
      <c r="L163" s="73"/>
      <c r="M163" s="73"/>
      <c r="N163" s="424"/>
      <c r="O163" s="425"/>
      <c r="P163" s="425"/>
      <c r="Q163" s="425"/>
      <c r="R163" s="425"/>
      <c r="S163" s="426"/>
      <c r="T163" s="73"/>
    </row>
    <row r="164" spans="1:20" x14ac:dyDescent="0.25">
      <c r="A164" s="186"/>
      <c r="B164" s="187"/>
      <c r="C164" s="187"/>
      <c r="D164" s="187"/>
      <c r="E164" s="187"/>
      <c r="F164" s="188" t="str">
        <f>IFERROR(IF($F$158&lt;&gt;"",IF(AND($D$160=0,$F$160&lt;=3),"CoS extensions for periods of 3 months or less are not normally practical",""),""),"")</f>
        <v/>
      </c>
      <c r="G164" s="188"/>
      <c r="H164" s="188"/>
      <c r="I164" s="188"/>
      <c r="J164" s="188"/>
      <c r="K164" s="73"/>
      <c r="L164" s="73"/>
      <c r="M164" s="73"/>
      <c r="N164" s="424"/>
      <c r="O164" s="425"/>
      <c r="P164" s="425"/>
      <c r="Q164" s="425"/>
      <c r="R164" s="425"/>
      <c r="S164" s="426"/>
      <c r="T164" s="73"/>
    </row>
    <row r="165" spans="1:20" x14ac:dyDescent="0.25">
      <c r="A165" s="189" t="str">
        <f>IFERROR(IF($F$158&lt;&gt;"",IF(OR(AND($F$162=0,$H$162&gt;0),AND($F$162&gt;0,$F$162&lt;6),AND($F$162=6,$H$162=0)),"NHS Surcharge for part-year &lt; 6 months = £" &amp; Dropdowns!$X$8/2,""),""),"")</f>
        <v/>
      </c>
      <c r="B165" s="188"/>
      <c r="C165" s="188"/>
      <c r="D165" s="188"/>
      <c r="E165" s="187"/>
      <c r="F165" s="190" t="str">
        <f>IFERROR(IF($I$26="","Please enter current Tier 5 visa issue date on page 1 above",IF(OR(DATEDIF($I$26,$F$158+1,"Y")&gt;2,AND(DATEDIF($I$26,$F$158+1,"Y")=2,OR(DATEDIF($I$26,$F$158+1,"YM")&lt;&gt;0,DATEDIF($I$26,$F$158+1,"MD")&lt;&gt;0))),"Tier 5 visas can only be extended up to a max of 2 years","")),"")</f>
        <v>Please enter current Tier 5 visa issue date on page 1 above</v>
      </c>
      <c r="G165" s="191"/>
      <c r="H165" s="191"/>
      <c r="I165" s="191"/>
      <c r="J165" s="187"/>
      <c r="K165" s="73"/>
      <c r="L165" s="73"/>
      <c r="M165" s="73"/>
      <c r="N165" s="424"/>
      <c r="O165" s="425"/>
      <c r="P165" s="425"/>
      <c r="Q165" s="425"/>
      <c r="R165" s="425"/>
      <c r="S165" s="426"/>
      <c r="T165" s="73"/>
    </row>
    <row r="166" spans="1:20" x14ac:dyDescent="0.25">
      <c r="A166" s="189" t="str">
        <f>IFERROR(IF($F$158&lt;&gt;"",IF(OR(AND($F$162=6,$H$162&gt;0),AND($F$162&gt;6,$F$162&lt;12)),"NHS Surcharge for part-year &gt; 6 months = £" &amp; Dropdowns!$X$8,""),""),"")</f>
        <v/>
      </c>
      <c r="B166" s="192"/>
      <c r="C166" s="192"/>
      <c r="D166" s="192"/>
      <c r="E166" s="192"/>
      <c r="F166" s="193" t="str">
        <f>IFERROR(IF(AND($I$26&lt;&gt;"",$F$158&gt;DATE(YEAR($I$26)+2,MONTH($I$26),DAY($I$26)-1)),"This applicant can only extend under Tier 5 until "&amp;TEXT(DATE(YEAR($I$26)+2,MONTH($I$26),DAY($I$26)-1),"dd-mmm-yyyy"),""),"")</f>
        <v/>
      </c>
      <c r="G166" s="191"/>
      <c r="H166" s="191"/>
      <c r="I166" s="191"/>
      <c r="J166" s="192"/>
      <c r="K166" s="73"/>
      <c r="L166" s="73"/>
      <c r="M166" s="73"/>
      <c r="N166" s="427"/>
      <c r="O166" s="428"/>
      <c r="P166" s="428"/>
      <c r="Q166" s="428"/>
      <c r="R166" s="428"/>
      <c r="S166" s="429"/>
      <c r="T166" s="73"/>
    </row>
    <row r="167" spans="1:20" x14ac:dyDescent="0.25">
      <c r="A167" s="435" t="s">
        <v>778</v>
      </c>
      <c r="B167" s="435"/>
      <c r="C167" s="435"/>
      <c r="D167" s="435"/>
      <c r="E167" s="435"/>
      <c r="F167" s="435"/>
      <c r="G167" s="435"/>
      <c r="H167" s="435"/>
      <c r="I167" s="435"/>
      <c r="J167" s="435"/>
      <c r="K167" s="73"/>
      <c r="L167" s="73"/>
      <c r="M167" s="73"/>
      <c r="N167" s="126"/>
      <c r="O167" s="126"/>
      <c r="P167" s="126"/>
      <c r="Q167" s="126"/>
      <c r="R167" s="126"/>
      <c r="S167" s="126"/>
      <c r="T167" s="73"/>
    </row>
    <row r="168" spans="1:20" x14ac:dyDescent="0.25">
      <c r="A168" s="435"/>
      <c r="B168" s="435"/>
      <c r="C168" s="435"/>
      <c r="D168" s="435"/>
      <c r="E168" s="435"/>
      <c r="F168" s="435"/>
      <c r="G168" s="435"/>
      <c r="H168" s="435"/>
      <c r="I168" s="435"/>
      <c r="J168" s="435"/>
      <c r="K168" s="73"/>
      <c r="L168" s="73"/>
      <c r="M168" s="73"/>
      <c r="N168" s="73"/>
      <c r="O168" s="73"/>
      <c r="P168" s="73"/>
      <c r="Q168" s="73"/>
      <c r="R168" s="73"/>
      <c r="S168" s="73"/>
      <c r="T168" s="73"/>
    </row>
    <row r="169" spans="1:20" ht="16.5" customHeight="1" x14ac:dyDescent="0.25">
      <c r="A169" s="455" t="str">
        <f>IF(OR($F$155="",$F$158="",$I$26=""),"CoS date fields above must be completed before estimated NHS Surcharge can be calculated!","")</f>
        <v>CoS date fields above must be completed before estimated NHS Surcharge can be calculated!</v>
      </c>
      <c r="B169" s="455"/>
      <c r="C169" s="455"/>
      <c r="D169" s="455"/>
      <c r="E169" s="455"/>
      <c r="F169" s="455"/>
      <c r="G169" s="455"/>
      <c r="H169" s="455"/>
      <c r="I169" s="455"/>
      <c r="J169" s="455"/>
      <c r="K169" s="73"/>
      <c r="L169" s="73"/>
      <c r="M169" s="73"/>
      <c r="N169" s="73"/>
      <c r="O169" s="73"/>
      <c r="P169" s="73"/>
      <c r="Q169" s="73"/>
      <c r="R169" s="73"/>
      <c r="S169" s="73"/>
      <c r="T169" s="73"/>
    </row>
    <row r="170" spans="1:20" x14ac:dyDescent="0.25">
      <c r="A170" s="111"/>
      <c r="B170" s="112"/>
      <c r="C170" s="254" t="s">
        <v>1000</v>
      </c>
      <c r="D170" s="113" t="str">
        <f>IF($F$158&lt;&gt;"",(Dropdowns!$X$8*$D$162)+(IF(OR(AND($F$162=0,$H$162&gt;0),AND($F$162&gt;0,$F$162&lt;6),AND($F$162=6,$H$162=0)),(Dropdowns!$X$8/2),IF(OR(AND($F$162=6,$H$162&gt;0),AND($F$162&gt;6,$F$162&lt;12)),Dropdowns!$X$8,0))),"")</f>
        <v/>
      </c>
      <c r="E170" s="114" t="s">
        <v>888</v>
      </c>
      <c r="F170" s="41"/>
      <c r="G170" s="112"/>
      <c r="H170" s="112"/>
      <c r="I170" s="112"/>
      <c r="J170" s="112"/>
      <c r="K170" s="73"/>
      <c r="L170" s="73"/>
      <c r="M170" s="73"/>
      <c r="N170" s="73"/>
      <c r="O170" s="73"/>
      <c r="P170" s="73"/>
      <c r="Q170" s="73"/>
      <c r="R170" s="73"/>
      <c r="S170" s="73"/>
      <c r="T170" s="73"/>
    </row>
    <row r="171" spans="1:20" x14ac:dyDescent="0.25">
      <c r="A171" s="115"/>
      <c r="B171" s="115"/>
      <c r="C171" s="115"/>
      <c r="D171" s="113" t="str">
        <f>IF($F$158&lt;&gt;"",(Dropdowns!$X$9*$D$162)+(IF(OR(AND($F$162=0,$H$162&gt;0),AND($F$162&gt;0,$F$162&lt;6),AND($F$162=6,$H$162=0)),(Dropdowns!$X$9/2),IF(OR(AND($F$162=6,$H$162&gt;0),AND($F$162&gt;6,$F$162&lt;12)),Dropdowns!$X$9,0))),"")</f>
        <v/>
      </c>
      <c r="E171" s="114" t="s">
        <v>889</v>
      </c>
      <c r="F171" s="115"/>
      <c r="G171" s="115"/>
      <c r="H171" s="115"/>
      <c r="I171" s="115"/>
      <c r="J171" s="115"/>
      <c r="K171" s="73"/>
      <c r="L171" s="73"/>
      <c r="M171" s="73"/>
      <c r="N171" s="116"/>
      <c r="O171" s="116"/>
      <c r="P171" s="116"/>
      <c r="Q171" s="116"/>
      <c r="R171" s="116"/>
      <c r="S171" s="116"/>
      <c r="T171" s="73"/>
    </row>
    <row r="172" spans="1:20" ht="9" customHeight="1" x14ac:dyDescent="0.25">
      <c r="A172" s="445"/>
      <c r="B172" s="445"/>
      <c r="C172" s="445"/>
      <c r="D172" s="445"/>
      <c r="E172" s="445"/>
      <c r="F172" s="445"/>
      <c r="G172" s="445"/>
      <c r="H172" s="445"/>
      <c r="I172" s="445"/>
      <c r="J172" s="445"/>
      <c r="K172" s="73"/>
      <c r="L172" s="73"/>
      <c r="M172" s="73"/>
      <c r="N172" s="116"/>
      <c r="O172" s="116"/>
      <c r="P172" s="116"/>
      <c r="Q172" s="116"/>
      <c r="R172" s="116"/>
      <c r="S172" s="116"/>
      <c r="T172" s="73"/>
    </row>
    <row r="173" spans="1:20" ht="15" customHeight="1" x14ac:dyDescent="0.25">
      <c r="A173" s="580" t="str">
        <f>"I confirm that this applicant has been made aware they and their dependants will have to pay the ‘NHS Surcharge’.  As this is a significant (£" &amp; Dropdowns!$X$8 &amp; " per year for the main applicant and their partner and £" &amp; Dropdowns!$X$9 &amp; " per year for each child (under 18)) addition to the visa fee, based on visa length, it may affect the length of visa they wish to apply for."</f>
        <v>I confirm that this applicant has been made aware they and their dependants will have to pay the ‘NHS Surcharge’.  As this is a significant (£1035 per year for the main applicant and their partner and £776 per year for each child (under 18)) addition to the visa fee, based on visa length, it may affect the length of visa they wish to apply for.</v>
      </c>
      <c r="B173" s="580"/>
      <c r="C173" s="580"/>
      <c r="D173" s="580"/>
      <c r="E173" s="580"/>
      <c r="F173" s="580"/>
      <c r="G173" s="580"/>
      <c r="H173" s="580"/>
      <c r="I173" s="580"/>
      <c r="J173" s="117"/>
      <c r="K173" s="73"/>
      <c r="L173" s="73"/>
      <c r="M173" s="73"/>
      <c r="N173" s="374"/>
      <c r="O173" s="375"/>
      <c r="P173" s="375"/>
      <c r="Q173" s="375"/>
      <c r="R173" s="375"/>
      <c r="S173" s="376"/>
      <c r="T173" s="73"/>
    </row>
    <row r="174" spans="1:20" ht="10.5" customHeight="1" x14ac:dyDescent="0.25">
      <c r="A174" s="580"/>
      <c r="B174" s="580"/>
      <c r="C174" s="580"/>
      <c r="D174" s="580"/>
      <c r="E174" s="580"/>
      <c r="F174" s="580"/>
      <c r="G174" s="580"/>
      <c r="H174" s="580"/>
      <c r="I174" s="580"/>
      <c r="J174" s="420">
        <f>IF(CHECKING!$D$82=TRUE,10,0)</f>
        <v>0</v>
      </c>
      <c r="K174" s="73"/>
      <c r="L174" s="73"/>
      <c r="M174" s="73"/>
      <c r="N174" s="380"/>
      <c r="O174" s="381"/>
      <c r="P174" s="381"/>
      <c r="Q174" s="381"/>
      <c r="R174" s="381"/>
      <c r="S174" s="382"/>
      <c r="T174" s="73"/>
    </row>
    <row r="175" spans="1:20" ht="12.75" customHeight="1" x14ac:dyDescent="0.25">
      <c r="A175" s="580"/>
      <c r="B175" s="580"/>
      <c r="C175" s="580"/>
      <c r="D175" s="580"/>
      <c r="E175" s="580"/>
      <c r="F175" s="580"/>
      <c r="G175" s="580"/>
      <c r="H175" s="580"/>
      <c r="I175" s="580"/>
      <c r="J175" s="420"/>
      <c r="K175" s="73"/>
      <c r="L175" s="73"/>
      <c r="M175" s="73"/>
      <c r="N175" s="73"/>
      <c r="O175" s="73"/>
      <c r="P175" s="73"/>
      <c r="Q175" s="73"/>
      <c r="R175" s="73"/>
      <c r="S175" s="73"/>
      <c r="T175" s="73"/>
    </row>
    <row r="176" spans="1:20" ht="13.5" customHeight="1" x14ac:dyDescent="0.25">
      <c r="A176" s="580"/>
      <c r="B176" s="580"/>
      <c r="C176" s="580"/>
      <c r="D176" s="580"/>
      <c r="E176" s="580"/>
      <c r="F176" s="580"/>
      <c r="G176" s="580"/>
      <c r="H176" s="580"/>
      <c r="I176" s="580"/>
      <c r="J176" s="204"/>
      <c r="K176" s="38"/>
      <c r="L176" s="38"/>
      <c r="M176" s="38"/>
      <c r="N176" s="38"/>
      <c r="O176" s="38"/>
      <c r="P176" s="38"/>
      <c r="Q176" s="38"/>
      <c r="R176" s="38"/>
      <c r="S176" s="38"/>
      <c r="T176" s="38"/>
    </row>
    <row r="177" spans="1:20" ht="6" customHeight="1" thickBot="1" x14ac:dyDescent="0.3">
      <c r="A177" s="288"/>
      <c r="B177" s="289"/>
      <c r="C177" s="289"/>
      <c r="D177" s="289"/>
      <c r="E177" s="289"/>
      <c r="F177" s="289"/>
      <c r="G177" s="289"/>
      <c r="H177" s="289"/>
      <c r="I177" s="289"/>
      <c r="J177" s="287"/>
      <c r="K177" s="38"/>
      <c r="L177" s="38"/>
      <c r="M177" s="38"/>
      <c r="N177" s="38"/>
      <c r="O177" s="38"/>
      <c r="P177" s="38"/>
      <c r="Q177" s="38"/>
      <c r="R177" s="38"/>
      <c r="S177" s="38"/>
      <c r="T177" s="38"/>
    </row>
    <row r="178" spans="1:20" x14ac:dyDescent="0.25">
      <c r="A178" s="457" t="s">
        <v>781</v>
      </c>
      <c r="B178" s="457"/>
      <c r="C178" s="457"/>
      <c r="D178" s="457"/>
      <c r="E178" s="457"/>
      <c r="F178" s="457"/>
      <c r="G178" s="457"/>
      <c r="H178" s="457"/>
      <c r="I178" s="457"/>
      <c r="J178" s="319" t="s">
        <v>385</v>
      </c>
      <c r="K178" s="73"/>
      <c r="L178" s="73"/>
      <c r="M178" s="73"/>
      <c r="N178" s="374"/>
      <c r="O178" s="375"/>
      <c r="P178" s="375"/>
      <c r="Q178" s="375"/>
      <c r="R178" s="375"/>
      <c r="S178" s="376"/>
      <c r="T178" s="73"/>
    </row>
    <row r="179" spans="1:20" ht="15" customHeight="1" x14ac:dyDescent="0.25">
      <c r="A179" s="317" t="s">
        <v>988</v>
      </c>
      <c r="B179" s="317"/>
      <c r="C179" s="317"/>
      <c r="D179" s="317"/>
      <c r="E179" s="317"/>
      <c r="F179" s="317"/>
      <c r="G179" s="317"/>
      <c r="H179" s="317"/>
      <c r="I179" s="318"/>
      <c r="J179" s="320"/>
      <c r="K179" s="73"/>
      <c r="L179" s="73"/>
      <c r="M179" s="73"/>
      <c r="N179" s="377"/>
      <c r="O179" s="378"/>
      <c r="P179" s="378"/>
      <c r="Q179" s="378"/>
      <c r="R179" s="378"/>
      <c r="S179" s="379"/>
      <c r="T179" s="73"/>
    </row>
    <row r="180" spans="1:20" ht="15.75" thickBot="1" x14ac:dyDescent="0.3">
      <c r="A180" s="317"/>
      <c r="B180" s="317"/>
      <c r="C180" s="317"/>
      <c r="D180" s="317"/>
      <c r="E180" s="317"/>
      <c r="F180" s="317"/>
      <c r="G180" s="317"/>
      <c r="H180" s="317"/>
      <c r="I180" s="318"/>
      <c r="J180" s="321"/>
      <c r="K180" s="73"/>
      <c r="L180" s="73"/>
      <c r="M180" s="73"/>
      <c r="N180" s="380"/>
      <c r="O180" s="381"/>
      <c r="P180" s="381"/>
      <c r="Q180" s="381"/>
      <c r="R180" s="381"/>
      <c r="S180" s="382"/>
      <c r="T180" s="73"/>
    </row>
    <row r="181" spans="1:20" ht="9.75" customHeight="1" x14ac:dyDescent="0.25">
      <c r="A181" s="290"/>
      <c r="B181" s="290"/>
      <c r="C181" s="290"/>
      <c r="D181" s="290"/>
      <c r="E181" s="290"/>
      <c r="F181" s="290"/>
      <c r="G181" s="290"/>
      <c r="H181" s="290"/>
      <c r="I181" s="290"/>
      <c r="J181" s="291"/>
      <c r="K181" s="73"/>
      <c r="L181" s="73"/>
      <c r="M181" s="73"/>
      <c r="N181" s="73"/>
      <c r="O181" s="73"/>
      <c r="P181" s="73"/>
      <c r="Q181" s="73"/>
      <c r="R181" s="73"/>
      <c r="S181" s="73"/>
      <c r="T181" s="73"/>
    </row>
    <row r="182" spans="1:20" ht="9.75" customHeight="1" thickBot="1" x14ac:dyDescent="0.3">
      <c r="A182" s="290"/>
      <c r="B182" s="290"/>
      <c r="C182" s="290"/>
      <c r="D182" s="290"/>
      <c r="E182" s="290"/>
      <c r="F182" s="290"/>
      <c r="G182" s="290"/>
      <c r="H182" s="290"/>
      <c r="I182" s="290"/>
      <c r="J182" s="291"/>
      <c r="K182" s="73"/>
      <c r="L182" s="73"/>
      <c r="M182" s="73"/>
      <c r="N182" s="73"/>
      <c r="O182" s="73"/>
      <c r="P182" s="73"/>
      <c r="Q182" s="73"/>
      <c r="R182" s="73"/>
      <c r="S182" s="73"/>
      <c r="T182" s="73"/>
    </row>
    <row r="183" spans="1:20" x14ac:dyDescent="0.25">
      <c r="A183" s="458" t="s">
        <v>782</v>
      </c>
      <c r="B183" s="458"/>
      <c r="C183" s="458"/>
      <c r="D183" s="458"/>
      <c r="E183" s="458"/>
      <c r="F183" s="458"/>
      <c r="G183" s="458"/>
      <c r="H183" s="458"/>
      <c r="I183" s="458"/>
      <c r="J183" s="319" t="s">
        <v>380</v>
      </c>
      <c r="K183" s="73"/>
      <c r="L183" s="73"/>
      <c r="M183" s="73"/>
      <c r="N183" s="374"/>
      <c r="O183" s="375"/>
      <c r="P183" s="375"/>
      <c r="Q183" s="375"/>
      <c r="R183" s="375"/>
      <c r="S183" s="376"/>
      <c r="T183" s="73"/>
    </row>
    <row r="184" spans="1:20" x14ac:dyDescent="0.25">
      <c r="A184" s="458"/>
      <c r="B184" s="458"/>
      <c r="C184" s="458"/>
      <c r="D184" s="458"/>
      <c r="E184" s="458"/>
      <c r="F184" s="458"/>
      <c r="G184" s="458"/>
      <c r="H184" s="458"/>
      <c r="I184" s="458"/>
      <c r="J184" s="320"/>
      <c r="K184" s="73"/>
      <c r="L184" s="73"/>
      <c r="M184" s="73"/>
      <c r="N184" s="377"/>
      <c r="O184" s="378"/>
      <c r="P184" s="378"/>
      <c r="Q184" s="378"/>
      <c r="R184" s="378"/>
      <c r="S184" s="379"/>
      <c r="T184" s="73"/>
    </row>
    <row r="185" spans="1:20" ht="15.75" thickBot="1" x14ac:dyDescent="0.3">
      <c r="A185" s="127" t="s">
        <v>779</v>
      </c>
      <c r="B185" s="41"/>
      <c r="C185" s="41"/>
      <c r="D185" s="41"/>
      <c r="E185" s="41"/>
      <c r="F185" s="41"/>
      <c r="G185" s="41"/>
      <c r="H185" s="41"/>
      <c r="I185" s="41"/>
      <c r="J185" s="320"/>
      <c r="K185" s="73"/>
      <c r="L185" s="73"/>
      <c r="M185" s="73"/>
      <c r="N185" s="377"/>
      <c r="O185" s="378"/>
      <c r="P185" s="378"/>
      <c r="Q185" s="378"/>
      <c r="R185" s="378"/>
      <c r="S185" s="379"/>
      <c r="T185" s="73"/>
    </row>
    <row r="186" spans="1:20" x14ac:dyDescent="0.25">
      <c r="A186" s="459"/>
      <c r="B186" s="460"/>
      <c r="C186" s="460"/>
      <c r="D186" s="460"/>
      <c r="E186" s="460"/>
      <c r="F186" s="460"/>
      <c r="G186" s="460"/>
      <c r="H186" s="460"/>
      <c r="I186" s="460"/>
      <c r="J186" s="461"/>
      <c r="K186" s="73"/>
      <c r="L186" s="73"/>
      <c r="M186" s="73"/>
      <c r="N186" s="377"/>
      <c r="O186" s="378"/>
      <c r="P186" s="378"/>
      <c r="Q186" s="378"/>
      <c r="R186" s="378"/>
      <c r="S186" s="379"/>
      <c r="T186" s="73"/>
    </row>
    <row r="187" spans="1:20" x14ac:dyDescent="0.25">
      <c r="A187" s="462"/>
      <c r="B187" s="463"/>
      <c r="C187" s="463"/>
      <c r="D187" s="463"/>
      <c r="E187" s="463"/>
      <c r="F187" s="463"/>
      <c r="G187" s="463"/>
      <c r="H187" s="463"/>
      <c r="I187" s="463"/>
      <c r="J187" s="464"/>
      <c r="K187" s="73"/>
      <c r="L187" s="73"/>
      <c r="M187" s="73"/>
      <c r="N187" s="377"/>
      <c r="O187" s="378"/>
      <c r="P187" s="378"/>
      <c r="Q187" s="378"/>
      <c r="R187" s="378"/>
      <c r="S187" s="379"/>
      <c r="T187" s="73"/>
    </row>
    <row r="188" spans="1:20" x14ac:dyDescent="0.25">
      <c r="A188" s="462"/>
      <c r="B188" s="463"/>
      <c r="C188" s="463"/>
      <c r="D188" s="463"/>
      <c r="E188" s="463"/>
      <c r="F188" s="463"/>
      <c r="G188" s="463"/>
      <c r="H188" s="463"/>
      <c r="I188" s="463"/>
      <c r="J188" s="464"/>
      <c r="K188" s="73"/>
      <c r="L188" s="73"/>
      <c r="M188" s="73"/>
      <c r="N188" s="377"/>
      <c r="O188" s="378"/>
      <c r="P188" s="378"/>
      <c r="Q188" s="378"/>
      <c r="R188" s="378"/>
      <c r="S188" s="379"/>
      <c r="T188" s="73"/>
    </row>
    <row r="189" spans="1:20" x14ac:dyDescent="0.25">
      <c r="A189" s="462"/>
      <c r="B189" s="463"/>
      <c r="C189" s="463"/>
      <c r="D189" s="463"/>
      <c r="E189" s="463"/>
      <c r="F189" s="463"/>
      <c r="G189" s="463"/>
      <c r="H189" s="463"/>
      <c r="I189" s="463"/>
      <c r="J189" s="464"/>
      <c r="K189" s="73"/>
      <c r="L189" s="73"/>
      <c r="M189" s="73"/>
      <c r="N189" s="377"/>
      <c r="O189" s="378"/>
      <c r="P189" s="378"/>
      <c r="Q189" s="378"/>
      <c r="R189" s="378"/>
      <c r="S189" s="379"/>
      <c r="T189" s="73"/>
    </row>
    <row r="190" spans="1:20" x14ac:dyDescent="0.25">
      <c r="A190" s="462"/>
      <c r="B190" s="463"/>
      <c r="C190" s="463"/>
      <c r="D190" s="463"/>
      <c r="E190" s="463"/>
      <c r="F190" s="463"/>
      <c r="G190" s="463"/>
      <c r="H190" s="463"/>
      <c r="I190" s="463"/>
      <c r="J190" s="464"/>
      <c r="K190" s="73"/>
      <c r="L190" s="73"/>
      <c r="M190" s="73"/>
      <c r="N190" s="377"/>
      <c r="O190" s="378"/>
      <c r="P190" s="378"/>
      <c r="Q190" s="378"/>
      <c r="R190" s="378"/>
      <c r="S190" s="379"/>
      <c r="T190" s="73"/>
    </row>
    <row r="191" spans="1:20" x14ac:dyDescent="0.25">
      <c r="A191" s="462"/>
      <c r="B191" s="463"/>
      <c r="C191" s="463"/>
      <c r="D191" s="463"/>
      <c r="E191" s="463"/>
      <c r="F191" s="463"/>
      <c r="G191" s="463"/>
      <c r="H191" s="463"/>
      <c r="I191" s="463"/>
      <c r="J191" s="464"/>
      <c r="K191" s="73"/>
      <c r="L191" s="73"/>
      <c r="M191" s="73"/>
      <c r="N191" s="377"/>
      <c r="O191" s="378"/>
      <c r="P191" s="378"/>
      <c r="Q191" s="378"/>
      <c r="R191" s="378"/>
      <c r="S191" s="379"/>
      <c r="T191" s="73"/>
    </row>
    <row r="192" spans="1:20" x14ac:dyDescent="0.25">
      <c r="A192" s="462"/>
      <c r="B192" s="463"/>
      <c r="C192" s="463"/>
      <c r="D192" s="463"/>
      <c r="E192" s="463"/>
      <c r="F192" s="463"/>
      <c r="G192" s="463"/>
      <c r="H192" s="463"/>
      <c r="I192" s="463"/>
      <c r="J192" s="464"/>
      <c r="K192" s="73"/>
      <c r="L192" s="73"/>
      <c r="M192" s="73"/>
      <c r="N192" s="377"/>
      <c r="O192" s="378"/>
      <c r="P192" s="378"/>
      <c r="Q192" s="378"/>
      <c r="R192" s="378"/>
      <c r="S192" s="379"/>
      <c r="T192" s="73"/>
    </row>
    <row r="193" spans="1:20" x14ac:dyDescent="0.25">
      <c r="A193" s="462"/>
      <c r="B193" s="463"/>
      <c r="C193" s="463"/>
      <c r="D193" s="463"/>
      <c r="E193" s="463"/>
      <c r="F193" s="463"/>
      <c r="G193" s="463"/>
      <c r="H193" s="463"/>
      <c r="I193" s="463"/>
      <c r="J193" s="464"/>
      <c r="K193" s="73"/>
      <c r="L193" s="73"/>
      <c r="M193" s="73"/>
      <c r="N193" s="377"/>
      <c r="O193" s="378"/>
      <c r="P193" s="378"/>
      <c r="Q193" s="378"/>
      <c r="R193" s="378"/>
      <c r="S193" s="379"/>
      <c r="T193" s="73"/>
    </row>
    <row r="194" spans="1:20" x14ac:dyDescent="0.25">
      <c r="A194" s="462"/>
      <c r="B194" s="463"/>
      <c r="C194" s="463"/>
      <c r="D194" s="463"/>
      <c r="E194" s="463"/>
      <c r="F194" s="463"/>
      <c r="G194" s="463"/>
      <c r="H194" s="463"/>
      <c r="I194" s="463"/>
      <c r="J194" s="464"/>
      <c r="K194" s="73"/>
      <c r="L194" s="73"/>
      <c r="M194" s="73"/>
      <c r="N194" s="377"/>
      <c r="O194" s="378"/>
      <c r="P194" s="378"/>
      <c r="Q194" s="378"/>
      <c r="R194" s="378"/>
      <c r="S194" s="379"/>
      <c r="T194" s="73"/>
    </row>
    <row r="195" spans="1:20" x14ac:dyDescent="0.25">
      <c r="A195" s="462"/>
      <c r="B195" s="463"/>
      <c r="C195" s="463"/>
      <c r="D195" s="463"/>
      <c r="E195" s="463"/>
      <c r="F195" s="463"/>
      <c r="G195" s="463"/>
      <c r="H195" s="463"/>
      <c r="I195" s="463"/>
      <c r="J195" s="464"/>
      <c r="K195" s="73"/>
      <c r="L195" s="73"/>
      <c r="M195" s="73"/>
      <c r="N195" s="377"/>
      <c r="O195" s="378"/>
      <c r="P195" s="378"/>
      <c r="Q195" s="378"/>
      <c r="R195" s="378"/>
      <c r="S195" s="379"/>
      <c r="T195" s="73"/>
    </row>
    <row r="196" spans="1:20" x14ac:dyDescent="0.25">
      <c r="A196" s="462"/>
      <c r="B196" s="463"/>
      <c r="C196" s="463"/>
      <c r="D196" s="463"/>
      <c r="E196" s="463"/>
      <c r="F196" s="463"/>
      <c r="G196" s="463"/>
      <c r="H196" s="463"/>
      <c r="I196" s="463"/>
      <c r="J196" s="464"/>
      <c r="K196" s="73"/>
      <c r="L196" s="73"/>
      <c r="M196" s="73"/>
      <c r="N196" s="377"/>
      <c r="O196" s="378"/>
      <c r="P196" s="378"/>
      <c r="Q196" s="378"/>
      <c r="R196" s="378"/>
      <c r="S196" s="379"/>
      <c r="T196" s="73"/>
    </row>
    <row r="197" spans="1:20" ht="15.75" thickBot="1" x14ac:dyDescent="0.3">
      <c r="A197" s="465"/>
      <c r="B197" s="466"/>
      <c r="C197" s="466"/>
      <c r="D197" s="466"/>
      <c r="E197" s="466"/>
      <c r="F197" s="466"/>
      <c r="G197" s="466"/>
      <c r="H197" s="466"/>
      <c r="I197" s="466"/>
      <c r="J197" s="467"/>
      <c r="K197" s="73"/>
      <c r="L197" s="73"/>
      <c r="M197" s="73"/>
      <c r="N197" s="380"/>
      <c r="O197" s="381"/>
      <c r="P197" s="381"/>
      <c r="Q197" s="381"/>
      <c r="R197" s="381"/>
      <c r="S197" s="382"/>
      <c r="T197" s="73"/>
    </row>
    <row r="198" spans="1:20" x14ac:dyDescent="0.25">
      <c r="A198" s="578" t="s">
        <v>895</v>
      </c>
      <c r="B198" s="578"/>
      <c r="C198" s="578"/>
      <c r="D198" s="578"/>
      <c r="E198" s="578"/>
      <c r="F198" s="578"/>
      <c r="G198" s="578"/>
      <c r="H198" s="578"/>
      <c r="I198" s="578"/>
      <c r="J198" s="578"/>
      <c r="K198" s="73"/>
      <c r="L198" s="73"/>
      <c r="M198" s="73"/>
      <c r="N198" s="128"/>
      <c r="O198" s="128"/>
      <c r="P198" s="128"/>
      <c r="Q198" s="128"/>
      <c r="R198" s="128"/>
      <c r="S198" s="128"/>
      <c r="T198" s="73"/>
    </row>
    <row r="199" spans="1:20" x14ac:dyDescent="0.25">
      <c r="A199" s="578"/>
      <c r="B199" s="578"/>
      <c r="C199" s="578"/>
      <c r="D199" s="578"/>
      <c r="E199" s="578"/>
      <c r="F199" s="578"/>
      <c r="G199" s="578"/>
      <c r="H199" s="578"/>
      <c r="I199" s="578"/>
      <c r="J199" s="578"/>
      <c r="K199" s="73"/>
      <c r="L199" s="73"/>
      <c r="M199" s="73"/>
      <c r="N199" s="116"/>
      <c r="O199" s="116"/>
      <c r="P199" s="116"/>
      <c r="Q199" s="116"/>
      <c r="R199" s="116"/>
      <c r="S199" s="116"/>
      <c r="T199" s="73"/>
    </row>
    <row r="200" spans="1:20" x14ac:dyDescent="0.25">
      <c r="A200" s="129"/>
      <c r="B200" s="579" t="s">
        <v>880</v>
      </c>
      <c r="C200" s="579"/>
      <c r="D200" s="579"/>
      <c r="E200" s="579"/>
      <c r="F200" s="579"/>
      <c r="G200" s="579"/>
      <c r="H200" s="579"/>
      <c r="I200" s="129"/>
      <c r="J200" s="129"/>
      <c r="K200" s="38"/>
      <c r="L200" s="38"/>
      <c r="M200" s="38"/>
      <c r="N200" s="38"/>
      <c r="O200" s="38"/>
      <c r="P200" s="38"/>
      <c r="Q200" s="38"/>
      <c r="R200" s="38"/>
      <c r="S200" s="38"/>
      <c r="T200" s="38"/>
    </row>
    <row r="201" spans="1:20" ht="15.75" thickBot="1" x14ac:dyDescent="0.3">
      <c r="A201" s="51"/>
      <c r="B201" s="51"/>
      <c r="C201" s="51"/>
      <c r="D201" s="51"/>
      <c r="E201" s="51"/>
      <c r="F201" s="51"/>
      <c r="G201" s="51"/>
      <c r="H201" s="51"/>
      <c r="I201" s="51"/>
      <c r="J201" s="51"/>
      <c r="K201" s="38"/>
      <c r="L201" s="38"/>
      <c r="M201" s="38"/>
      <c r="N201" s="38"/>
      <c r="O201" s="38"/>
      <c r="P201" s="38"/>
      <c r="Q201" s="38"/>
      <c r="R201" s="38"/>
      <c r="S201" s="38"/>
      <c r="T201" s="38"/>
    </row>
    <row r="202" spans="1:20" ht="15.75" thickBot="1" x14ac:dyDescent="0.3">
      <c r="A202" s="103" t="s">
        <v>783</v>
      </c>
      <c r="B202" s="41"/>
      <c r="C202" s="41"/>
      <c r="D202" s="131"/>
      <c r="E202" s="132" t="str">
        <f>IF($D$202&lt;&gt;"",IF($D$202&lt;&gt;37.5,"standard University full-time hours are 37.5 per week",""),"")</f>
        <v/>
      </c>
      <c r="F202" s="41"/>
      <c r="G202" s="41"/>
      <c r="H202" s="41"/>
      <c r="I202" s="41"/>
      <c r="J202" s="41"/>
      <c r="K202" s="73"/>
      <c r="L202" s="73"/>
      <c r="M202" s="73"/>
      <c r="N202" s="374"/>
      <c r="O202" s="375"/>
      <c r="P202" s="375"/>
      <c r="Q202" s="375"/>
      <c r="R202" s="375"/>
      <c r="S202" s="376"/>
      <c r="T202" s="38"/>
    </row>
    <row r="203" spans="1:20" ht="12" customHeight="1" x14ac:dyDescent="0.25">
      <c r="A203" s="41"/>
      <c r="B203" s="41"/>
      <c r="C203" s="41"/>
      <c r="D203" s="41"/>
      <c r="E203" s="41"/>
      <c r="F203" s="41"/>
      <c r="G203" s="41"/>
      <c r="H203" s="41"/>
      <c r="I203" s="41"/>
      <c r="J203" s="41"/>
      <c r="K203" s="73"/>
      <c r="L203" s="73"/>
      <c r="M203" s="73"/>
      <c r="N203" s="377"/>
      <c r="O203" s="378"/>
      <c r="P203" s="378"/>
      <c r="Q203" s="378"/>
      <c r="R203" s="378"/>
      <c r="S203" s="379"/>
      <c r="T203" s="38"/>
    </row>
    <row r="204" spans="1:20" ht="18" customHeight="1" x14ac:dyDescent="0.25">
      <c r="A204" s="456" t="s">
        <v>864</v>
      </c>
      <c r="B204" s="456"/>
      <c r="C204" s="456"/>
      <c r="D204" s="456"/>
      <c r="E204" s="456"/>
      <c r="F204" s="456"/>
      <c r="G204" s="456"/>
      <c r="H204" s="456"/>
      <c r="I204" s="456"/>
      <c r="J204" s="456"/>
      <c r="K204" s="38"/>
      <c r="L204" s="38"/>
      <c r="M204" s="38"/>
      <c r="N204" s="377"/>
      <c r="O204" s="378"/>
      <c r="P204" s="378"/>
      <c r="Q204" s="378"/>
      <c r="R204" s="378"/>
      <c r="S204" s="379"/>
      <c r="T204" s="38"/>
    </row>
    <row r="205" spans="1:20" x14ac:dyDescent="0.25">
      <c r="A205" s="456"/>
      <c r="B205" s="456"/>
      <c r="C205" s="456"/>
      <c r="D205" s="456"/>
      <c r="E205" s="456"/>
      <c r="F205" s="456"/>
      <c r="G205" s="456"/>
      <c r="H205" s="456"/>
      <c r="I205" s="456"/>
      <c r="J205" s="456"/>
      <c r="K205" s="38"/>
      <c r="L205" s="38"/>
      <c r="M205" s="38"/>
      <c r="N205" s="377"/>
      <c r="O205" s="378"/>
      <c r="P205" s="378"/>
      <c r="Q205" s="378"/>
      <c r="R205" s="378"/>
      <c r="S205" s="379"/>
      <c r="T205" s="38"/>
    </row>
    <row r="206" spans="1:20" x14ac:dyDescent="0.25">
      <c r="A206" s="456"/>
      <c r="B206" s="456"/>
      <c r="C206" s="456"/>
      <c r="D206" s="456"/>
      <c r="E206" s="456"/>
      <c r="F206" s="456"/>
      <c r="G206" s="456"/>
      <c r="H206" s="456"/>
      <c r="I206" s="456"/>
      <c r="J206" s="456"/>
      <c r="K206" s="38"/>
      <c r="L206" s="38"/>
      <c r="M206" s="38"/>
      <c r="N206" s="380"/>
      <c r="O206" s="381"/>
      <c r="P206" s="381"/>
      <c r="Q206" s="381"/>
      <c r="R206" s="381"/>
      <c r="S206" s="382"/>
      <c r="T206" s="38"/>
    </row>
    <row r="207" spans="1:20" x14ac:dyDescent="0.25">
      <c r="A207" s="456"/>
      <c r="B207" s="456"/>
      <c r="C207" s="456"/>
      <c r="D207" s="456"/>
      <c r="E207" s="456"/>
      <c r="F207" s="456"/>
      <c r="G207" s="456"/>
      <c r="H207" s="456"/>
      <c r="I207" s="456"/>
      <c r="J207" s="456"/>
      <c r="K207" s="38"/>
      <c r="L207" s="38"/>
      <c r="M207" s="38"/>
      <c r="N207" s="38"/>
      <c r="O207" s="38"/>
      <c r="P207" s="38"/>
      <c r="Q207" s="38"/>
      <c r="R207" s="38"/>
      <c r="S207" s="38"/>
      <c r="T207" s="38"/>
    </row>
    <row r="208" spans="1:20" ht="15.95" customHeight="1" x14ac:dyDescent="0.25">
      <c r="A208" s="61"/>
      <c r="B208" s="61"/>
      <c r="C208" s="61"/>
      <c r="D208" s="61"/>
      <c r="E208" s="61"/>
      <c r="F208" s="316" t="s">
        <v>785</v>
      </c>
      <c r="G208" s="316"/>
      <c r="H208" s="316"/>
      <c r="I208" s="316"/>
      <c r="J208" s="316"/>
      <c r="K208" s="62"/>
      <c r="L208" s="62"/>
      <c r="M208" s="62"/>
      <c r="N208" s="62"/>
      <c r="O208" s="62"/>
      <c r="P208" s="62"/>
      <c r="Q208" s="62"/>
      <c r="R208" s="62"/>
      <c r="S208" s="62"/>
      <c r="T208" s="62"/>
    </row>
    <row r="209" spans="1:20" ht="15.75" thickBot="1" x14ac:dyDescent="0.3">
      <c r="A209" s="51"/>
      <c r="B209" s="51"/>
      <c r="C209" s="51"/>
      <c r="D209" s="51"/>
      <c r="E209" s="51"/>
      <c r="F209" s="51"/>
      <c r="G209" s="51"/>
      <c r="H209" s="51"/>
      <c r="I209" s="51"/>
      <c r="J209" s="51"/>
      <c r="K209" s="38"/>
      <c r="L209" s="38"/>
      <c r="M209" s="38"/>
      <c r="N209" s="38"/>
      <c r="O209" s="38"/>
      <c r="P209" s="38"/>
      <c r="Q209" s="38"/>
      <c r="R209" s="38"/>
      <c r="S209" s="38"/>
      <c r="T209" s="38"/>
    </row>
    <row r="210" spans="1:20" x14ac:dyDescent="0.25">
      <c r="A210" s="74" t="s">
        <v>786</v>
      </c>
      <c r="B210" s="41"/>
      <c r="C210" s="41"/>
      <c r="D210" s="41"/>
      <c r="E210" s="477" t="s">
        <v>787</v>
      </c>
      <c r="F210" s="478"/>
      <c r="G210" s="478"/>
      <c r="H210" s="478"/>
      <c r="I210" s="478"/>
      <c r="J210" s="479"/>
      <c r="K210" s="73"/>
      <c r="L210" s="73"/>
      <c r="M210" s="73"/>
      <c r="N210" s="374"/>
      <c r="O210" s="375"/>
      <c r="P210" s="375"/>
      <c r="Q210" s="375"/>
      <c r="R210" s="375"/>
      <c r="S210" s="376"/>
      <c r="T210" s="73"/>
    </row>
    <row r="211" spans="1:20" x14ac:dyDescent="0.25">
      <c r="A211" s="91"/>
      <c r="B211" s="91"/>
      <c r="C211" s="91"/>
      <c r="D211" s="92"/>
      <c r="E211" s="468"/>
      <c r="F211" s="469"/>
      <c r="G211" s="469"/>
      <c r="H211" s="469"/>
      <c r="I211" s="469"/>
      <c r="J211" s="470"/>
      <c r="K211" s="73"/>
      <c r="L211" s="73"/>
      <c r="M211" s="73"/>
      <c r="N211" s="377"/>
      <c r="O211" s="378"/>
      <c r="P211" s="378"/>
      <c r="Q211" s="378"/>
      <c r="R211" s="378"/>
      <c r="S211" s="379"/>
      <c r="T211" s="73"/>
    </row>
    <row r="212" spans="1:20" x14ac:dyDescent="0.25">
      <c r="A212" s="91"/>
      <c r="B212" s="91"/>
      <c r="C212" s="91"/>
      <c r="D212" s="92"/>
      <c r="E212" s="468"/>
      <c r="F212" s="469"/>
      <c r="G212" s="469"/>
      <c r="H212" s="469"/>
      <c r="I212" s="469"/>
      <c r="J212" s="470"/>
      <c r="K212" s="73"/>
      <c r="L212" s="73"/>
      <c r="M212" s="73"/>
      <c r="N212" s="377"/>
      <c r="O212" s="378"/>
      <c r="P212" s="378"/>
      <c r="Q212" s="378"/>
      <c r="R212" s="378"/>
      <c r="S212" s="379"/>
      <c r="T212" s="73"/>
    </row>
    <row r="213" spans="1:20" x14ac:dyDescent="0.25">
      <c r="A213" s="91" t="s">
        <v>755</v>
      </c>
      <c r="B213" s="91"/>
      <c r="C213" s="91"/>
      <c r="D213" s="41"/>
      <c r="E213" s="471"/>
      <c r="F213" s="472"/>
      <c r="G213" s="472"/>
      <c r="H213" s="472"/>
      <c r="I213" s="472"/>
      <c r="J213" s="473"/>
      <c r="K213" s="73"/>
      <c r="L213" s="73"/>
      <c r="M213" s="73"/>
      <c r="N213" s="377"/>
      <c r="O213" s="378"/>
      <c r="P213" s="378"/>
      <c r="Q213" s="378"/>
      <c r="R213" s="378"/>
      <c r="S213" s="379"/>
      <c r="T213" s="73"/>
    </row>
    <row r="214" spans="1:20" x14ac:dyDescent="0.25">
      <c r="A214" s="74" t="s">
        <v>788</v>
      </c>
      <c r="B214" s="41"/>
      <c r="C214" s="41"/>
      <c r="D214" s="41"/>
      <c r="E214" s="468"/>
      <c r="F214" s="469"/>
      <c r="G214" s="469"/>
      <c r="H214" s="469"/>
      <c r="I214" s="469"/>
      <c r="J214" s="470"/>
      <c r="K214" s="73"/>
      <c r="L214" s="73"/>
      <c r="M214" s="73"/>
      <c r="N214" s="377"/>
      <c r="O214" s="378"/>
      <c r="P214" s="378"/>
      <c r="Q214" s="378"/>
      <c r="R214" s="378"/>
      <c r="S214" s="379"/>
      <c r="T214" s="73"/>
    </row>
    <row r="215" spans="1:20" ht="15.75" thickBot="1" x14ac:dyDescent="0.3">
      <c r="A215" s="74" t="s">
        <v>757</v>
      </c>
      <c r="B215" s="41"/>
      <c r="C215" s="41"/>
      <c r="D215" s="41"/>
      <c r="E215" s="474"/>
      <c r="F215" s="475"/>
      <c r="G215" s="475"/>
      <c r="H215" s="475"/>
      <c r="I215" s="475"/>
      <c r="J215" s="476"/>
      <c r="K215" s="73"/>
      <c r="L215" s="73"/>
      <c r="M215" s="73"/>
      <c r="N215" s="380"/>
      <c r="O215" s="381"/>
      <c r="P215" s="381"/>
      <c r="Q215" s="381"/>
      <c r="R215" s="381"/>
      <c r="S215" s="382"/>
      <c r="T215" s="73"/>
    </row>
    <row r="216" spans="1:20" ht="15.75" thickBot="1" x14ac:dyDescent="0.3">
      <c r="A216" s="41"/>
      <c r="B216" s="41"/>
      <c r="C216" s="41"/>
      <c r="D216" s="41"/>
      <c r="E216" s="41"/>
      <c r="F216" s="41"/>
      <c r="G216" s="41"/>
      <c r="H216" s="41"/>
      <c r="I216" s="41"/>
      <c r="J216" s="41"/>
      <c r="K216" s="73"/>
      <c r="L216" s="73"/>
      <c r="M216" s="73"/>
      <c r="N216" s="73"/>
      <c r="O216" s="73"/>
      <c r="P216" s="73"/>
      <c r="Q216" s="73"/>
      <c r="R216" s="73"/>
      <c r="S216" s="73"/>
      <c r="T216" s="73"/>
    </row>
    <row r="217" spans="1:20" x14ac:dyDescent="0.25">
      <c r="A217" s="74" t="s">
        <v>789</v>
      </c>
      <c r="B217" s="41"/>
      <c r="C217" s="41"/>
      <c r="D217" s="41"/>
      <c r="E217" s="477" t="s">
        <v>787</v>
      </c>
      <c r="F217" s="478"/>
      <c r="G217" s="478"/>
      <c r="H217" s="478"/>
      <c r="I217" s="478"/>
      <c r="J217" s="479"/>
      <c r="K217" s="73"/>
      <c r="L217" s="73"/>
      <c r="M217" s="73"/>
      <c r="N217" s="374"/>
      <c r="O217" s="375"/>
      <c r="P217" s="375"/>
      <c r="Q217" s="375"/>
      <c r="R217" s="375"/>
      <c r="S217" s="376"/>
      <c r="T217" s="73"/>
    </row>
    <row r="218" spans="1:20" x14ac:dyDescent="0.25">
      <c r="A218" s="91"/>
      <c r="B218" s="91"/>
      <c r="C218" s="41"/>
      <c r="D218" s="41"/>
      <c r="E218" s="468"/>
      <c r="F218" s="469"/>
      <c r="G218" s="469"/>
      <c r="H218" s="469"/>
      <c r="I218" s="469"/>
      <c r="J218" s="470"/>
      <c r="K218" s="73"/>
      <c r="L218" s="73"/>
      <c r="M218" s="73"/>
      <c r="N218" s="377"/>
      <c r="O218" s="378"/>
      <c r="P218" s="378"/>
      <c r="Q218" s="378"/>
      <c r="R218" s="378"/>
      <c r="S218" s="379"/>
      <c r="T218" s="73"/>
    </row>
    <row r="219" spans="1:20" x14ac:dyDescent="0.25">
      <c r="A219" s="91"/>
      <c r="B219" s="91"/>
      <c r="C219" s="41"/>
      <c r="D219" s="41"/>
      <c r="E219" s="468"/>
      <c r="F219" s="469"/>
      <c r="G219" s="469"/>
      <c r="H219" s="469"/>
      <c r="I219" s="469"/>
      <c r="J219" s="470"/>
      <c r="K219" s="73"/>
      <c r="L219" s="73"/>
      <c r="M219" s="73"/>
      <c r="N219" s="377"/>
      <c r="O219" s="378"/>
      <c r="P219" s="378"/>
      <c r="Q219" s="378"/>
      <c r="R219" s="378"/>
      <c r="S219" s="379"/>
      <c r="T219" s="73"/>
    </row>
    <row r="220" spans="1:20" x14ac:dyDescent="0.25">
      <c r="A220" s="91" t="s">
        <v>755</v>
      </c>
      <c r="B220" s="91"/>
      <c r="C220" s="41"/>
      <c r="D220" s="41"/>
      <c r="E220" s="471"/>
      <c r="F220" s="472"/>
      <c r="G220" s="472"/>
      <c r="H220" s="472"/>
      <c r="I220" s="472"/>
      <c r="J220" s="473"/>
      <c r="K220" s="73"/>
      <c r="L220" s="73"/>
      <c r="M220" s="73"/>
      <c r="N220" s="377"/>
      <c r="O220" s="378"/>
      <c r="P220" s="378"/>
      <c r="Q220" s="378"/>
      <c r="R220" s="378"/>
      <c r="S220" s="379"/>
      <c r="T220" s="73"/>
    </row>
    <row r="221" spans="1:20" x14ac:dyDescent="0.25">
      <c r="A221" s="74" t="s">
        <v>788</v>
      </c>
      <c r="B221" s="41"/>
      <c r="C221" s="41"/>
      <c r="D221" s="41"/>
      <c r="E221" s="468"/>
      <c r="F221" s="469"/>
      <c r="G221" s="469"/>
      <c r="H221" s="469"/>
      <c r="I221" s="469"/>
      <c r="J221" s="470"/>
      <c r="K221" s="73"/>
      <c r="L221" s="73"/>
      <c r="M221" s="73"/>
      <c r="N221" s="377"/>
      <c r="O221" s="378"/>
      <c r="P221" s="378"/>
      <c r="Q221" s="378"/>
      <c r="R221" s="378"/>
      <c r="S221" s="379"/>
      <c r="T221" s="73"/>
    </row>
    <row r="222" spans="1:20" ht="15.75" thickBot="1" x14ac:dyDescent="0.3">
      <c r="A222" s="74" t="s">
        <v>757</v>
      </c>
      <c r="B222" s="41"/>
      <c r="C222" s="41"/>
      <c r="D222" s="41"/>
      <c r="E222" s="474"/>
      <c r="F222" s="475"/>
      <c r="G222" s="475"/>
      <c r="H222" s="475"/>
      <c r="I222" s="475"/>
      <c r="J222" s="476"/>
      <c r="K222" s="73"/>
      <c r="L222" s="73"/>
      <c r="M222" s="73"/>
      <c r="N222" s="380"/>
      <c r="O222" s="381"/>
      <c r="P222" s="381"/>
      <c r="Q222" s="381"/>
      <c r="R222" s="381"/>
      <c r="S222" s="382"/>
      <c r="T222" s="73"/>
    </row>
    <row r="223" spans="1:20" ht="15.75" thickBot="1" x14ac:dyDescent="0.3">
      <c r="A223" s="41"/>
      <c r="B223" s="41"/>
      <c r="C223" s="41"/>
      <c r="D223" s="41"/>
      <c r="E223" s="41"/>
      <c r="F223" s="41"/>
      <c r="G223" s="41"/>
      <c r="H223" s="41"/>
      <c r="I223" s="41"/>
      <c r="J223" s="41"/>
      <c r="K223" s="73"/>
      <c r="L223" s="73"/>
      <c r="M223" s="73"/>
      <c r="N223" s="73"/>
      <c r="O223" s="73"/>
      <c r="P223" s="73"/>
      <c r="Q223" s="73"/>
      <c r="R223" s="73"/>
      <c r="S223" s="73"/>
      <c r="T223" s="73"/>
    </row>
    <row r="224" spans="1:20" x14ac:dyDescent="0.25">
      <c r="A224" s="74" t="s">
        <v>790</v>
      </c>
      <c r="B224" s="41"/>
      <c r="C224" s="41"/>
      <c r="D224" s="41"/>
      <c r="E224" s="477" t="s">
        <v>787</v>
      </c>
      <c r="F224" s="478"/>
      <c r="G224" s="478"/>
      <c r="H224" s="478"/>
      <c r="I224" s="478"/>
      <c r="J224" s="479"/>
      <c r="K224" s="73"/>
      <c r="L224" s="73"/>
      <c r="M224" s="73"/>
      <c r="N224" s="374"/>
      <c r="O224" s="375"/>
      <c r="P224" s="375"/>
      <c r="Q224" s="375"/>
      <c r="R224" s="375"/>
      <c r="S224" s="376"/>
      <c r="T224" s="73"/>
    </row>
    <row r="225" spans="1:20" x14ac:dyDescent="0.25">
      <c r="A225" s="91"/>
      <c r="B225" s="91"/>
      <c r="C225" s="41"/>
      <c r="D225" s="41"/>
      <c r="E225" s="468"/>
      <c r="F225" s="469"/>
      <c r="G225" s="469"/>
      <c r="H225" s="469"/>
      <c r="I225" s="469"/>
      <c r="J225" s="470"/>
      <c r="K225" s="73"/>
      <c r="L225" s="73"/>
      <c r="M225" s="73"/>
      <c r="N225" s="377"/>
      <c r="O225" s="378"/>
      <c r="P225" s="378"/>
      <c r="Q225" s="378"/>
      <c r="R225" s="378"/>
      <c r="S225" s="379"/>
      <c r="T225" s="73"/>
    </row>
    <row r="226" spans="1:20" x14ac:dyDescent="0.25">
      <c r="A226" s="91"/>
      <c r="B226" s="91"/>
      <c r="C226" s="41"/>
      <c r="D226" s="41"/>
      <c r="E226" s="468"/>
      <c r="F226" s="469"/>
      <c r="G226" s="469"/>
      <c r="H226" s="469"/>
      <c r="I226" s="469"/>
      <c r="J226" s="470"/>
      <c r="K226" s="73"/>
      <c r="L226" s="73"/>
      <c r="M226" s="73"/>
      <c r="N226" s="377"/>
      <c r="O226" s="378"/>
      <c r="P226" s="378"/>
      <c r="Q226" s="378"/>
      <c r="R226" s="378"/>
      <c r="S226" s="379"/>
      <c r="T226" s="73"/>
    </row>
    <row r="227" spans="1:20" x14ac:dyDescent="0.25">
      <c r="A227" s="91" t="s">
        <v>755</v>
      </c>
      <c r="B227" s="91"/>
      <c r="C227" s="41"/>
      <c r="D227" s="41"/>
      <c r="E227" s="471"/>
      <c r="F227" s="472"/>
      <c r="G227" s="472"/>
      <c r="H227" s="472"/>
      <c r="I227" s="472"/>
      <c r="J227" s="473"/>
      <c r="K227" s="73"/>
      <c r="L227" s="73"/>
      <c r="M227" s="73"/>
      <c r="N227" s="377"/>
      <c r="O227" s="378"/>
      <c r="P227" s="378"/>
      <c r="Q227" s="378"/>
      <c r="R227" s="378"/>
      <c r="S227" s="379"/>
      <c r="T227" s="73"/>
    </row>
    <row r="228" spans="1:20" x14ac:dyDescent="0.25">
      <c r="A228" s="74" t="s">
        <v>788</v>
      </c>
      <c r="B228" s="41"/>
      <c r="C228" s="41"/>
      <c r="D228" s="41"/>
      <c r="E228" s="468"/>
      <c r="F228" s="469"/>
      <c r="G228" s="469"/>
      <c r="H228" s="469"/>
      <c r="I228" s="469"/>
      <c r="J228" s="470"/>
      <c r="K228" s="73"/>
      <c r="L228" s="73"/>
      <c r="M228" s="73"/>
      <c r="N228" s="377"/>
      <c r="O228" s="378"/>
      <c r="P228" s="378"/>
      <c r="Q228" s="378"/>
      <c r="R228" s="378"/>
      <c r="S228" s="379"/>
      <c r="T228" s="73"/>
    </row>
    <row r="229" spans="1:20" ht="15.75" thickBot="1" x14ac:dyDescent="0.3">
      <c r="A229" s="74" t="s">
        <v>757</v>
      </c>
      <c r="B229" s="41"/>
      <c r="C229" s="41"/>
      <c r="D229" s="41"/>
      <c r="E229" s="474"/>
      <c r="F229" s="475"/>
      <c r="G229" s="475"/>
      <c r="H229" s="475"/>
      <c r="I229" s="475"/>
      <c r="J229" s="476"/>
      <c r="K229" s="73"/>
      <c r="L229" s="73"/>
      <c r="M229" s="73"/>
      <c r="N229" s="380"/>
      <c r="O229" s="381"/>
      <c r="P229" s="381"/>
      <c r="Q229" s="381"/>
      <c r="R229" s="381"/>
      <c r="S229" s="382"/>
      <c r="T229" s="73"/>
    </row>
    <row r="230" spans="1:20" x14ac:dyDescent="0.25">
      <c r="A230" s="41"/>
      <c r="B230" s="41"/>
      <c r="C230" s="41"/>
      <c r="D230" s="41"/>
      <c r="E230" s="41"/>
      <c r="F230" s="41"/>
      <c r="G230" s="41"/>
      <c r="H230" s="41"/>
      <c r="I230" s="41"/>
      <c r="J230" s="41"/>
      <c r="K230" s="73"/>
      <c r="L230" s="73"/>
      <c r="M230" s="73"/>
      <c r="N230" s="73"/>
      <c r="O230" s="73"/>
      <c r="P230" s="73"/>
      <c r="Q230" s="73"/>
      <c r="R230" s="73"/>
      <c r="S230" s="73"/>
      <c r="T230" s="73"/>
    </row>
    <row r="231" spans="1:20" ht="15.75" thickBot="1" x14ac:dyDescent="0.3">
      <c r="A231" s="74" t="s">
        <v>791</v>
      </c>
      <c r="B231" s="41"/>
      <c r="C231" s="41"/>
      <c r="D231" s="41"/>
      <c r="E231" s="41"/>
      <c r="F231" s="41"/>
      <c r="G231" s="41"/>
      <c r="H231" s="41"/>
      <c r="I231" s="41"/>
      <c r="J231" s="41"/>
      <c r="K231" s="73"/>
      <c r="L231" s="73"/>
      <c r="M231" s="73"/>
      <c r="N231" s="73"/>
      <c r="O231" s="73"/>
      <c r="P231" s="73"/>
      <c r="Q231" s="73"/>
      <c r="R231" s="73"/>
      <c r="S231" s="73"/>
      <c r="T231" s="73"/>
    </row>
    <row r="232" spans="1:20" x14ac:dyDescent="0.25">
      <c r="A232" s="459"/>
      <c r="B232" s="460"/>
      <c r="C232" s="460"/>
      <c r="D232" s="460"/>
      <c r="E232" s="460"/>
      <c r="F232" s="460"/>
      <c r="G232" s="460"/>
      <c r="H232" s="460"/>
      <c r="I232" s="460"/>
      <c r="J232" s="461"/>
      <c r="K232" s="73"/>
      <c r="L232" s="73"/>
      <c r="M232" s="73"/>
      <c r="N232" s="374"/>
      <c r="O232" s="375"/>
      <c r="P232" s="375"/>
      <c r="Q232" s="375"/>
      <c r="R232" s="375"/>
      <c r="S232" s="376"/>
      <c r="T232" s="73"/>
    </row>
    <row r="233" spans="1:20" x14ac:dyDescent="0.25">
      <c r="A233" s="462"/>
      <c r="B233" s="463"/>
      <c r="C233" s="463"/>
      <c r="D233" s="463"/>
      <c r="E233" s="463"/>
      <c r="F233" s="463"/>
      <c r="G233" s="463"/>
      <c r="H233" s="463"/>
      <c r="I233" s="463"/>
      <c r="J233" s="464"/>
      <c r="K233" s="73"/>
      <c r="L233" s="73"/>
      <c r="M233" s="73"/>
      <c r="N233" s="377"/>
      <c r="O233" s="378"/>
      <c r="P233" s="378"/>
      <c r="Q233" s="378"/>
      <c r="R233" s="378"/>
      <c r="S233" s="379"/>
      <c r="T233" s="73"/>
    </row>
    <row r="234" spans="1:20" x14ac:dyDescent="0.25">
      <c r="A234" s="462"/>
      <c r="B234" s="463"/>
      <c r="C234" s="463"/>
      <c r="D234" s="463"/>
      <c r="E234" s="463"/>
      <c r="F234" s="463"/>
      <c r="G234" s="463"/>
      <c r="H234" s="463"/>
      <c r="I234" s="463"/>
      <c r="J234" s="464"/>
      <c r="K234" s="73"/>
      <c r="L234" s="73"/>
      <c r="M234" s="73"/>
      <c r="N234" s="377"/>
      <c r="O234" s="378"/>
      <c r="P234" s="378"/>
      <c r="Q234" s="378"/>
      <c r="R234" s="378"/>
      <c r="S234" s="379"/>
      <c r="T234" s="73"/>
    </row>
    <row r="235" spans="1:20" x14ac:dyDescent="0.25">
      <c r="A235" s="462"/>
      <c r="B235" s="463"/>
      <c r="C235" s="463"/>
      <c r="D235" s="463"/>
      <c r="E235" s="463"/>
      <c r="F235" s="463"/>
      <c r="G235" s="463"/>
      <c r="H235" s="463"/>
      <c r="I235" s="463"/>
      <c r="J235" s="464"/>
      <c r="K235" s="73"/>
      <c r="L235" s="73"/>
      <c r="M235" s="73"/>
      <c r="N235" s="377"/>
      <c r="O235" s="378"/>
      <c r="P235" s="378"/>
      <c r="Q235" s="378"/>
      <c r="R235" s="378"/>
      <c r="S235" s="379"/>
      <c r="T235" s="73"/>
    </row>
    <row r="236" spans="1:20" x14ac:dyDescent="0.25">
      <c r="A236" s="462"/>
      <c r="B236" s="463"/>
      <c r="C236" s="463"/>
      <c r="D236" s="463"/>
      <c r="E236" s="463"/>
      <c r="F236" s="463"/>
      <c r="G236" s="463"/>
      <c r="H236" s="463"/>
      <c r="I236" s="463"/>
      <c r="J236" s="464"/>
      <c r="K236" s="73"/>
      <c r="L236" s="73"/>
      <c r="M236" s="73"/>
      <c r="N236" s="377"/>
      <c r="O236" s="378"/>
      <c r="P236" s="378"/>
      <c r="Q236" s="378"/>
      <c r="R236" s="378"/>
      <c r="S236" s="379"/>
      <c r="T236" s="73"/>
    </row>
    <row r="237" spans="1:20" x14ac:dyDescent="0.25">
      <c r="A237" s="462"/>
      <c r="B237" s="463"/>
      <c r="C237" s="463"/>
      <c r="D237" s="463"/>
      <c r="E237" s="463"/>
      <c r="F237" s="463"/>
      <c r="G237" s="463"/>
      <c r="H237" s="463"/>
      <c r="I237" s="463"/>
      <c r="J237" s="464"/>
      <c r="K237" s="73"/>
      <c r="L237" s="73"/>
      <c r="M237" s="73"/>
      <c r="N237" s="377"/>
      <c r="O237" s="378"/>
      <c r="P237" s="378"/>
      <c r="Q237" s="378"/>
      <c r="R237" s="378"/>
      <c r="S237" s="379"/>
      <c r="T237" s="73"/>
    </row>
    <row r="238" spans="1:20" x14ac:dyDescent="0.25">
      <c r="A238" s="462"/>
      <c r="B238" s="463"/>
      <c r="C238" s="463"/>
      <c r="D238" s="463"/>
      <c r="E238" s="463"/>
      <c r="F238" s="463"/>
      <c r="G238" s="463"/>
      <c r="H238" s="463"/>
      <c r="I238" s="463"/>
      <c r="J238" s="464"/>
      <c r="K238" s="73"/>
      <c r="L238" s="73"/>
      <c r="M238" s="73"/>
      <c r="N238" s="377"/>
      <c r="O238" s="378"/>
      <c r="P238" s="378"/>
      <c r="Q238" s="378"/>
      <c r="R238" s="378"/>
      <c r="S238" s="379"/>
      <c r="T238" s="73"/>
    </row>
    <row r="239" spans="1:20" x14ac:dyDescent="0.25">
      <c r="A239" s="462"/>
      <c r="B239" s="463"/>
      <c r="C239" s="463"/>
      <c r="D239" s="463"/>
      <c r="E239" s="463"/>
      <c r="F239" s="463"/>
      <c r="G239" s="463"/>
      <c r="H239" s="463"/>
      <c r="I239" s="463"/>
      <c r="J239" s="464"/>
      <c r="K239" s="73"/>
      <c r="L239" s="73"/>
      <c r="M239" s="73"/>
      <c r="N239" s="377"/>
      <c r="O239" s="378"/>
      <c r="P239" s="378"/>
      <c r="Q239" s="378"/>
      <c r="R239" s="378"/>
      <c r="S239" s="379"/>
      <c r="T239" s="73"/>
    </row>
    <row r="240" spans="1:20" x14ac:dyDescent="0.25">
      <c r="A240" s="462"/>
      <c r="B240" s="463"/>
      <c r="C240" s="463"/>
      <c r="D240" s="463"/>
      <c r="E240" s="463"/>
      <c r="F240" s="463"/>
      <c r="G240" s="463"/>
      <c r="H240" s="463"/>
      <c r="I240" s="463"/>
      <c r="J240" s="464"/>
      <c r="K240" s="73"/>
      <c r="L240" s="73"/>
      <c r="M240" s="73"/>
      <c r="N240" s="377"/>
      <c r="O240" s="378"/>
      <c r="P240" s="378"/>
      <c r="Q240" s="378"/>
      <c r="R240" s="378"/>
      <c r="S240" s="379"/>
      <c r="T240" s="73"/>
    </row>
    <row r="241" spans="1:20" x14ac:dyDescent="0.25">
      <c r="A241" s="462"/>
      <c r="B241" s="463"/>
      <c r="C241" s="463"/>
      <c r="D241" s="463"/>
      <c r="E241" s="463"/>
      <c r="F241" s="463"/>
      <c r="G241" s="463"/>
      <c r="H241" s="463"/>
      <c r="I241" s="463"/>
      <c r="J241" s="464"/>
      <c r="K241" s="73"/>
      <c r="L241" s="73"/>
      <c r="M241" s="73"/>
      <c r="N241" s="380"/>
      <c r="O241" s="381"/>
      <c r="P241" s="381"/>
      <c r="Q241" s="381"/>
      <c r="R241" s="381"/>
      <c r="S241" s="382"/>
      <c r="T241" s="73"/>
    </row>
    <row r="242" spans="1:20" ht="15.75" thickBot="1" x14ac:dyDescent="0.3">
      <c r="A242" s="465"/>
      <c r="B242" s="466"/>
      <c r="C242" s="466"/>
      <c r="D242" s="466"/>
      <c r="E242" s="466"/>
      <c r="F242" s="466"/>
      <c r="G242" s="466"/>
      <c r="H242" s="466"/>
      <c r="I242" s="466"/>
      <c r="J242" s="467"/>
      <c r="K242" s="73"/>
      <c r="L242" s="73"/>
      <c r="M242" s="73"/>
      <c r="N242" s="73"/>
      <c r="O242" s="73"/>
      <c r="P242" s="73"/>
      <c r="Q242" s="73"/>
      <c r="R242" s="73"/>
      <c r="S242" s="73"/>
      <c r="T242" s="73"/>
    </row>
    <row r="243" spans="1:20" ht="15.75" thickBot="1" x14ac:dyDescent="0.3">
      <c r="A243" s="41"/>
      <c r="B243" s="41"/>
      <c r="C243" s="41"/>
      <c r="D243" s="41"/>
      <c r="E243" s="41"/>
      <c r="F243" s="41"/>
      <c r="G243" s="41"/>
      <c r="H243" s="41"/>
      <c r="I243" s="41"/>
      <c r="J243" s="41"/>
      <c r="K243" s="73"/>
      <c r="L243" s="73"/>
      <c r="M243" s="38"/>
      <c r="N243" s="38"/>
      <c r="O243" s="38"/>
      <c r="P243" s="38"/>
      <c r="Q243" s="38"/>
      <c r="R243" s="38"/>
      <c r="S243" s="38"/>
      <c r="T243" s="38"/>
    </row>
    <row r="244" spans="1:20" ht="15.75" thickBot="1" x14ac:dyDescent="0.3">
      <c r="A244" s="103" t="s">
        <v>796</v>
      </c>
      <c r="B244" s="480"/>
      <c r="C244" s="481"/>
      <c r="D244" s="481"/>
      <c r="E244" s="481"/>
      <c r="F244" s="481"/>
      <c r="G244" s="481"/>
      <c r="H244" s="481"/>
      <c r="I244" s="481"/>
      <c r="J244" s="482"/>
      <c r="K244" s="73"/>
      <c r="L244" s="73"/>
      <c r="M244" s="38"/>
      <c r="N244" s="374"/>
      <c r="O244" s="375"/>
      <c r="P244" s="375"/>
      <c r="Q244" s="375"/>
      <c r="R244" s="375"/>
      <c r="S244" s="376"/>
      <c r="T244" s="38"/>
    </row>
    <row r="245" spans="1:20" x14ac:dyDescent="0.25">
      <c r="A245" s="41"/>
      <c r="B245" s="90" t="str">
        <f>IF(LEN($B$244)&gt;70,(LEN($B$244)-70)&amp;" over 70 character limit, please repeat full job title at start of main duties below","")</f>
        <v/>
      </c>
      <c r="C245" s="90"/>
      <c r="D245" s="90"/>
      <c r="E245" s="90"/>
      <c r="F245" s="90"/>
      <c r="G245" s="90"/>
      <c r="H245" s="90"/>
      <c r="I245" s="90"/>
      <c r="J245" s="90"/>
      <c r="K245" s="73"/>
      <c r="L245" s="73"/>
      <c r="M245" s="38"/>
      <c r="N245" s="380"/>
      <c r="O245" s="381"/>
      <c r="P245" s="381"/>
      <c r="Q245" s="381"/>
      <c r="R245" s="381"/>
      <c r="S245" s="382"/>
      <c r="T245" s="38"/>
    </row>
    <row r="246" spans="1:20" x14ac:dyDescent="0.25">
      <c r="A246" s="483" t="s">
        <v>869</v>
      </c>
      <c r="B246" s="483"/>
      <c r="C246" s="483"/>
      <c r="D246" s="483"/>
      <c r="E246" s="483"/>
      <c r="F246" s="483"/>
      <c r="G246" s="483"/>
      <c r="H246" s="483"/>
      <c r="I246" s="483"/>
      <c r="J246" s="483"/>
      <c r="K246" s="73"/>
      <c r="L246" s="73"/>
      <c r="M246" s="38"/>
      <c r="N246" s="38"/>
      <c r="O246" s="38"/>
      <c r="P246" s="38"/>
      <c r="Q246" s="38"/>
      <c r="R246" s="38"/>
      <c r="S246" s="38"/>
      <c r="T246" s="38"/>
    </row>
    <row r="247" spans="1:20" ht="15" customHeight="1" thickBot="1" x14ac:dyDescent="0.3">
      <c r="A247" s="483"/>
      <c r="B247" s="483"/>
      <c r="C247" s="483"/>
      <c r="D247" s="483"/>
      <c r="E247" s="483"/>
      <c r="F247" s="483"/>
      <c r="G247" s="483"/>
      <c r="H247" s="483"/>
      <c r="I247" s="483"/>
      <c r="J247" s="483"/>
      <c r="K247" s="73"/>
      <c r="L247" s="73"/>
      <c r="M247" s="38"/>
      <c r="N247" s="38"/>
      <c r="O247" s="38"/>
      <c r="P247" s="38"/>
      <c r="Q247" s="38"/>
      <c r="R247" s="38"/>
      <c r="S247" s="38"/>
      <c r="T247" s="38"/>
    </row>
    <row r="248" spans="1:20" x14ac:dyDescent="0.25">
      <c r="A248" s="484" t="s">
        <v>799</v>
      </c>
      <c r="B248" s="485"/>
      <c r="C248" s="485"/>
      <c r="D248" s="485"/>
      <c r="E248" s="485"/>
      <c r="F248" s="485"/>
      <c r="G248" s="485"/>
      <c r="H248" s="485"/>
      <c r="I248" s="485"/>
      <c r="J248" s="486"/>
      <c r="K248" s="73"/>
      <c r="L248" s="73"/>
      <c r="M248" s="38"/>
      <c r="N248" s="374"/>
      <c r="O248" s="375"/>
      <c r="P248" s="375"/>
      <c r="Q248" s="375"/>
      <c r="R248" s="375"/>
      <c r="S248" s="376"/>
      <c r="T248" s="38"/>
    </row>
    <row r="249" spans="1:20" x14ac:dyDescent="0.25">
      <c r="A249" s="487"/>
      <c r="B249" s="488"/>
      <c r="C249" s="488"/>
      <c r="D249" s="488"/>
      <c r="E249" s="488"/>
      <c r="F249" s="488"/>
      <c r="G249" s="488"/>
      <c r="H249" s="488"/>
      <c r="I249" s="488"/>
      <c r="J249" s="489"/>
      <c r="K249" s="73"/>
      <c r="L249" s="73"/>
      <c r="M249" s="38"/>
      <c r="N249" s="377"/>
      <c r="O249" s="378"/>
      <c r="P249" s="378"/>
      <c r="Q249" s="378"/>
      <c r="R249" s="378"/>
      <c r="S249" s="379"/>
      <c r="T249" s="38"/>
    </row>
    <row r="250" spans="1:20" x14ac:dyDescent="0.25">
      <c r="A250" s="487"/>
      <c r="B250" s="488"/>
      <c r="C250" s="488"/>
      <c r="D250" s="488"/>
      <c r="E250" s="488"/>
      <c r="F250" s="488"/>
      <c r="G250" s="488"/>
      <c r="H250" s="488"/>
      <c r="I250" s="488"/>
      <c r="J250" s="489"/>
      <c r="K250" s="73"/>
      <c r="L250" s="73"/>
      <c r="M250" s="38"/>
      <c r="N250" s="377"/>
      <c r="O250" s="378"/>
      <c r="P250" s="378"/>
      <c r="Q250" s="378"/>
      <c r="R250" s="378"/>
      <c r="S250" s="379"/>
      <c r="T250" s="38"/>
    </row>
    <row r="251" spans="1:20" x14ac:dyDescent="0.25">
      <c r="A251" s="487"/>
      <c r="B251" s="488"/>
      <c r="C251" s="488"/>
      <c r="D251" s="488"/>
      <c r="E251" s="488"/>
      <c r="F251" s="488"/>
      <c r="G251" s="488"/>
      <c r="H251" s="488"/>
      <c r="I251" s="488"/>
      <c r="J251" s="489"/>
      <c r="K251" s="73"/>
      <c r="L251" s="73"/>
      <c r="M251" s="38"/>
      <c r="N251" s="377"/>
      <c r="O251" s="378"/>
      <c r="P251" s="378"/>
      <c r="Q251" s="378"/>
      <c r="R251" s="378"/>
      <c r="S251" s="379"/>
      <c r="T251" s="38"/>
    </row>
    <row r="252" spans="1:20" x14ac:dyDescent="0.25">
      <c r="A252" s="487"/>
      <c r="B252" s="488"/>
      <c r="C252" s="488"/>
      <c r="D252" s="488"/>
      <c r="E252" s="488"/>
      <c r="F252" s="488"/>
      <c r="G252" s="488"/>
      <c r="H252" s="488"/>
      <c r="I252" s="488"/>
      <c r="J252" s="489"/>
      <c r="K252" s="73"/>
      <c r="L252" s="73"/>
      <c r="M252" s="38"/>
      <c r="N252" s="377"/>
      <c r="O252" s="378"/>
      <c r="P252" s="378"/>
      <c r="Q252" s="378"/>
      <c r="R252" s="378"/>
      <c r="S252" s="379"/>
      <c r="T252" s="38"/>
    </row>
    <row r="253" spans="1:20" x14ac:dyDescent="0.25">
      <c r="A253" s="487"/>
      <c r="B253" s="488"/>
      <c r="C253" s="488"/>
      <c r="D253" s="488"/>
      <c r="E253" s="488"/>
      <c r="F253" s="488"/>
      <c r="G253" s="488"/>
      <c r="H253" s="488"/>
      <c r="I253" s="488"/>
      <c r="J253" s="489"/>
      <c r="K253" s="73"/>
      <c r="L253" s="73"/>
      <c r="M253" s="38"/>
      <c r="N253" s="377"/>
      <c r="O253" s="378"/>
      <c r="P253" s="378"/>
      <c r="Q253" s="378"/>
      <c r="R253" s="378"/>
      <c r="S253" s="379"/>
      <c r="T253" s="38"/>
    </row>
    <row r="254" spans="1:20" x14ac:dyDescent="0.25">
      <c r="A254" s="487"/>
      <c r="B254" s="488"/>
      <c r="C254" s="488"/>
      <c r="D254" s="488"/>
      <c r="E254" s="488"/>
      <c r="F254" s="488"/>
      <c r="G254" s="488"/>
      <c r="H254" s="488"/>
      <c r="I254" s="488"/>
      <c r="J254" s="489"/>
      <c r="K254" s="73"/>
      <c r="L254" s="73"/>
      <c r="M254" s="38"/>
      <c r="N254" s="377"/>
      <c r="O254" s="378"/>
      <c r="P254" s="378"/>
      <c r="Q254" s="378"/>
      <c r="R254" s="378"/>
      <c r="S254" s="379"/>
      <c r="T254" s="38"/>
    </row>
    <row r="255" spans="1:20" x14ac:dyDescent="0.25">
      <c r="A255" s="487"/>
      <c r="B255" s="488"/>
      <c r="C255" s="488"/>
      <c r="D255" s="488"/>
      <c r="E255" s="488"/>
      <c r="F255" s="488"/>
      <c r="G255" s="488"/>
      <c r="H255" s="488"/>
      <c r="I255" s="488"/>
      <c r="J255" s="489"/>
      <c r="K255" s="73"/>
      <c r="L255" s="73"/>
      <c r="M255" s="38"/>
      <c r="N255" s="377"/>
      <c r="O255" s="378"/>
      <c r="P255" s="378"/>
      <c r="Q255" s="378"/>
      <c r="R255" s="378"/>
      <c r="S255" s="379"/>
      <c r="T255" s="38"/>
    </row>
    <row r="256" spans="1:20" x14ac:dyDescent="0.25">
      <c r="A256" s="487"/>
      <c r="B256" s="488"/>
      <c r="C256" s="488"/>
      <c r="D256" s="488"/>
      <c r="E256" s="488"/>
      <c r="F256" s="488"/>
      <c r="G256" s="488"/>
      <c r="H256" s="488"/>
      <c r="I256" s="488"/>
      <c r="J256" s="489"/>
      <c r="K256" s="73"/>
      <c r="L256" s="73"/>
      <c r="M256" s="38"/>
      <c r="N256" s="377"/>
      <c r="O256" s="378"/>
      <c r="P256" s="378"/>
      <c r="Q256" s="378"/>
      <c r="R256" s="378"/>
      <c r="S256" s="379"/>
      <c r="T256" s="38"/>
    </row>
    <row r="257" spans="1:20" x14ac:dyDescent="0.25">
      <c r="A257" s="487"/>
      <c r="B257" s="488"/>
      <c r="C257" s="488"/>
      <c r="D257" s="488"/>
      <c r="E257" s="488"/>
      <c r="F257" s="488"/>
      <c r="G257" s="488"/>
      <c r="H257" s="488"/>
      <c r="I257" s="488"/>
      <c r="J257" s="489"/>
      <c r="K257" s="73"/>
      <c r="L257" s="73"/>
      <c r="M257" s="38"/>
      <c r="N257" s="377"/>
      <c r="O257" s="378"/>
      <c r="P257" s="378"/>
      <c r="Q257" s="378"/>
      <c r="R257" s="378"/>
      <c r="S257" s="379"/>
      <c r="T257" s="38"/>
    </row>
    <row r="258" spans="1:20" x14ac:dyDescent="0.25">
      <c r="A258" s="487"/>
      <c r="B258" s="488"/>
      <c r="C258" s="488"/>
      <c r="D258" s="488"/>
      <c r="E258" s="488"/>
      <c r="F258" s="488"/>
      <c r="G258" s="488"/>
      <c r="H258" s="488"/>
      <c r="I258" s="488"/>
      <c r="J258" s="489"/>
      <c r="K258" s="73"/>
      <c r="L258" s="73"/>
      <c r="M258" s="38"/>
      <c r="N258" s="377"/>
      <c r="O258" s="378"/>
      <c r="P258" s="378"/>
      <c r="Q258" s="378"/>
      <c r="R258" s="378"/>
      <c r="S258" s="379"/>
      <c r="T258" s="38"/>
    </row>
    <row r="259" spans="1:20" x14ac:dyDescent="0.25">
      <c r="A259" s="487"/>
      <c r="B259" s="488"/>
      <c r="C259" s="488"/>
      <c r="D259" s="488"/>
      <c r="E259" s="488"/>
      <c r="F259" s="488"/>
      <c r="G259" s="488"/>
      <c r="H259" s="488"/>
      <c r="I259" s="488"/>
      <c r="J259" s="489"/>
      <c r="K259" s="73"/>
      <c r="L259" s="73"/>
      <c r="M259" s="38"/>
      <c r="N259" s="377"/>
      <c r="O259" s="378"/>
      <c r="P259" s="378"/>
      <c r="Q259" s="378"/>
      <c r="R259" s="378"/>
      <c r="S259" s="379"/>
      <c r="T259" s="38"/>
    </row>
    <row r="260" spans="1:20" ht="15.75" thickBot="1" x14ac:dyDescent="0.3">
      <c r="A260" s="490"/>
      <c r="B260" s="491"/>
      <c r="C260" s="491"/>
      <c r="D260" s="491"/>
      <c r="E260" s="491"/>
      <c r="F260" s="491"/>
      <c r="G260" s="491"/>
      <c r="H260" s="491"/>
      <c r="I260" s="491"/>
      <c r="J260" s="492"/>
      <c r="K260" s="73"/>
      <c r="L260" s="73"/>
      <c r="M260" s="38"/>
      <c r="N260" s="377"/>
      <c r="O260" s="378"/>
      <c r="P260" s="378"/>
      <c r="Q260" s="378"/>
      <c r="R260" s="378"/>
      <c r="S260" s="379"/>
      <c r="T260" s="38"/>
    </row>
    <row r="261" spans="1:20" x14ac:dyDescent="0.25">
      <c r="A261" s="105" t="str">
        <f>IF(OR($A$248="",$A$248="Sponsored Researcher: "),"",IF(LEN($A$248)&lt;300,"TOO SHORT!",IF(AND(900&lt;LEN($A$248),LEN($A$248)&lt;=1000),(1000-LEN($A$248))&amp;" characters left",IF(LEN($A$248)&gt;1000,(LEN($A$248)-1000)&amp;" characters over 1,000 limit!",""))))</f>
        <v/>
      </c>
      <c r="B261" s="41"/>
      <c r="C261" s="41"/>
      <c r="D261" s="41"/>
      <c r="E261" s="41"/>
      <c r="F261" s="41"/>
      <c r="G261" s="41"/>
      <c r="H261" s="41"/>
      <c r="I261" s="41"/>
      <c r="J261" s="194" t="str">
        <f>IF(OR(ISNUMBER(SEARCH("responsib",$A$248)),ISNUMBER(SEARCH("mentor",$A$248)),ISNUMBER(SEARCH("tutor",$A$248)),ISNUMBER(SEARCH("teach",$A$248)),ISNUMBER(SEARCH("supervis",$A$248)),ISNUMBER(SEARCH("grant funding",$A$248)),ISNUMBER(SEARCH("duties",$A$248)),ISNUMBER(SEARCH("maintenance",$A$248)),ISNUMBER(SEARCH("day-to-day",$A$248)),ISNUMBER(SEARCH("employ",$A$248))),"NB: only supernumerary activities are permitted","")</f>
        <v/>
      </c>
      <c r="K261" s="73"/>
      <c r="L261" s="73"/>
      <c r="M261" s="38"/>
      <c r="N261" s="377"/>
      <c r="O261" s="378"/>
      <c r="P261" s="378"/>
      <c r="Q261" s="378"/>
      <c r="R261" s="378"/>
      <c r="S261" s="379"/>
      <c r="T261" s="38"/>
    </row>
    <row r="262" spans="1:20" ht="15" customHeight="1" x14ac:dyDescent="0.25">
      <c r="A262" s="493" t="s">
        <v>800</v>
      </c>
      <c r="B262" s="493"/>
      <c r="C262" s="493"/>
      <c r="D262" s="493"/>
      <c r="E262" s="493"/>
      <c r="F262" s="493"/>
      <c r="G262" s="493"/>
      <c r="H262" s="493"/>
      <c r="I262" s="493"/>
      <c r="J262" s="493"/>
      <c r="K262" s="38"/>
      <c r="L262" s="38"/>
      <c r="M262" s="38"/>
      <c r="N262" s="377"/>
      <c r="O262" s="378"/>
      <c r="P262" s="378"/>
      <c r="Q262" s="378"/>
      <c r="R262" s="378"/>
      <c r="S262" s="379"/>
      <c r="T262" s="38"/>
    </row>
    <row r="263" spans="1:20" x14ac:dyDescent="0.25">
      <c r="A263" s="493"/>
      <c r="B263" s="493"/>
      <c r="C263" s="493"/>
      <c r="D263" s="493"/>
      <c r="E263" s="493"/>
      <c r="F263" s="493"/>
      <c r="G263" s="493"/>
      <c r="H263" s="493"/>
      <c r="I263" s="493"/>
      <c r="J263" s="493"/>
      <c r="K263" s="38"/>
      <c r="L263" s="38"/>
      <c r="M263" s="38"/>
      <c r="N263" s="380"/>
      <c r="O263" s="381"/>
      <c r="P263" s="381"/>
      <c r="Q263" s="381"/>
      <c r="R263" s="381"/>
      <c r="S263" s="382"/>
      <c r="T263" s="38"/>
    </row>
    <row r="264" spans="1:20" x14ac:dyDescent="0.25">
      <c r="A264" s="493"/>
      <c r="B264" s="493"/>
      <c r="C264" s="493"/>
      <c r="D264" s="493"/>
      <c r="E264" s="493"/>
      <c r="F264" s="493"/>
      <c r="G264" s="493"/>
      <c r="H264" s="493"/>
      <c r="I264" s="493"/>
      <c r="J264" s="493"/>
      <c r="K264" s="38"/>
      <c r="L264" s="38"/>
      <c r="M264" s="38"/>
      <c r="N264" s="136"/>
      <c r="O264" s="136"/>
      <c r="P264" s="136"/>
      <c r="Q264" s="136"/>
      <c r="R264" s="136"/>
      <c r="S264" s="136"/>
      <c r="T264" s="38"/>
    </row>
    <row r="265" spans="1:20" x14ac:dyDescent="0.25">
      <c r="A265" s="493"/>
      <c r="B265" s="493"/>
      <c r="C265" s="493"/>
      <c r="D265" s="493"/>
      <c r="E265" s="493"/>
      <c r="F265" s="493"/>
      <c r="G265" s="493"/>
      <c r="H265" s="493"/>
      <c r="I265" s="493"/>
      <c r="J265" s="493"/>
      <c r="K265" s="38"/>
      <c r="L265" s="38"/>
      <c r="M265" s="38"/>
      <c r="N265" s="136"/>
      <c r="O265" s="136"/>
      <c r="P265" s="136"/>
      <c r="Q265" s="136"/>
      <c r="R265" s="136"/>
      <c r="S265" s="136"/>
      <c r="T265" s="38"/>
    </row>
    <row r="266" spans="1:20" x14ac:dyDescent="0.25">
      <c r="A266" s="493"/>
      <c r="B266" s="493"/>
      <c r="C266" s="493"/>
      <c r="D266" s="493"/>
      <c r="E266" s="493"/>
      <c r="F266" s="493"/>
      <c r="G266" s="493"/>
      <c r="H266" s="493"/>
      <c r="I266" s="493"/>
      <c r="J266" s="493"/>
      <c r="K266" s="62"/>
      <c r="L266" s="62"/>
      <c r="M266" s="62"/>
      <c r="N266" s="62"/>
      <c r="O266" s="62"/>
      <c r="P266" s="62"/>
      <c r="Q266" s="62"/>
      <c r="R266" s="62"/>
      <c r="S266" s="62"/>
      <c r="T266" s="62"/>
    </row>
    <row r="267" spans="1:20" ht="15.75" thickBot="1" x14ac:dyDescent="0.3">
      <c r="A267" s="51"/>
      <c r="B267" s="51"/>
      <c r="C267" s="51"/>
      <c r="D267" s="51"/>
      <c r="E267" s="51"/>
      <c r="F267" s="51"/>
      <c r="G267" s="51"/>
      <c r="H267" s="51"/>
      <c r="I267" s="51"/>
      <c r="J267" s="51"/>
      <c r="K267" s="38"/>
      <c r="L267" s="38"/>
      <c r="M267" s="38"/>
      <c r="N267" s="38"/>
      <c r="O267" s="38"/>
      <c r="P267" s="38"/>
      <c r="Q267" s="38"/>
      <c r="R267" s="38"/>
      <c r="S267" s="38"/>
      <c r="T267" s="38"/>
    </row>
    <row r="268" spans="1:20" ht="15.75" thickBot="1" x14ac:dyDescent="0.3">
      <c r="A268" s="196" t="s">
        <v>871</v>
      </c>
      <c r="B268" s="41"/>
      <c r="C268" s="41"/>
      <c r="D268" s="41"/>
      <c r="E268" s="61"/>
      <c r="F268" s="531"/>
      <c r="G268" s="532"/>
      <c r="H268" s="533"/>
      <c r="I268" s="197" t="s">
        <v>872</v>
      </c>
      <c r="J268" s="131" t="s">
        <v>380</v>
      </c>
      <c r="K268" s="73"/>
      <c r="L268" s="73"/>
      <c r="M268" s="38"/>
      <c r="N268" s="374"/>
      <c r="O268" s="375"/>
      <c r="P268" s="375"/>
      <c r="Q268" s="375"/>
      <c r="R268" s="375"/>
      <c r="S268" s="376"/>
      <c r="T268" s="38"/>
    </row>
    <row r="269" spans="1:20" x14ac:dyDescent="0.25">
      <c r="A269" s="143" t="s">
        <v>803</v>
      </c>
      <c r="B269" s="143"/>
      <c r="C269" s="143"/>
      <c r="D269" s="143"/>
      <c r="E269" s="195"/>
      <c r="F269" s="195"/>
      <c r="G269" s="144"/>
      <c r="H269" s="144"/>
      <c r="I269" s="195"/>
      <c r="J269" s="143"/>
      <c r="K269" s="73"/>
      <c r="L269" s="73"/>
      <c r="M269" s="38"/>
      <c r="N269" s="377"/>
      <c r="O269" s="378"/>
      <c r="P269" s="378"/>
      <c r="Q269" s="378"/>
      <c r="R269" s="378"/>
      <c r="S269" s="379"/>
      <c r="T269" s="38"/>
    </row>
    <row r="270" spans="1:20" ht="18" customHeight="1" thickBot="1" x14ac:dyDescent="0.3">
      <c r="A270" s="145" t="s">
        <v>802</v>
      </c>
      <c r="B270" s="145"/>
      <c r="C270" s="145"/>
      <c r="D270" s="145"/>
      <c r="E270" s="145"/>
      <c r="F270" s="501" t="s">
        <v>785</v>
      </c>
      <c r="G270" s="501"/>
      <c r="H270" s="501"/>
      <c r="I270" s="501"/>
      <c r="J270" s="501"/>
      <c r="K270" s="73"/>
      <c r="L270" s="73"/>
      <c r="M270" s="38"/>
      <c r="N270" s="377"/>
      <c r="O270" s="378"/>
      <c r="P270" s="378"/>
      <c r="Q270" s="378"/>
      <c r="R270" s="378"/>
      <c r="S270" s="379"/>
      <c r="T270" s="38"/>
    </row>
    <row r="271" spans="1:20" x14ac:dyDescent="0.25">
      <c r="A271" s="103" t="s">
        <v>876</v>
      </c>
      <c r="B271" s="41"/>
      <c r="C271" s="41"/>
      <c r="D271" s="513"/>
      <c r="E271" s="514"/>
      <c r="F271" s="514"/>
      <c r="G271" s="514"/>
      <c r="H271" s="514"/>
      <c r="I271" s="514"/>
      <c r="J271" s="515"/>
      <c r="K271" s="73"/>
      <c r="L271" s="73"/>
      <c r="M271" s="38"/>
      <c r="N271" s="377"/>
      <c r="O271" s="378"/>
      <c r="P271" s="378"/>
      <c r="Q271" s="378"/>
      <c r="R271" s="378"/>
      <c r="S271" s="379"/>
      <c r="T271" s="38"/>
    </row>
    <row r="272" spans="1:20" x14ac:dyDescent="0.25">
      <c r="A272" s="41"/>
      <c r="B272" s="41"/>
      <c r="C272" s="41"/>
      <c r="D272" s="516"/>
      <c r="E272" s="517"/>
      <c r="F272" s="517"/>
      <c r="G272" s="517"/>
      <c r="H272" s="517"/>
      <c r="I272" s="517"/>
      <c r="J272" s="518"/>
      <c r="K272" s="73"/>
      <c r="L272" s="73"/>
      <c r="M272" s="38"/>
      <c r="N272" s="377"/>
      <c r="O272" s="378"/>
      <c r="P272" s="378"/>
      <c r="Q272" s="378"/>
      <c r="R272" s="378"/>
      <c r="S272" s="379"/>
      <c r="T272" s="38"/>
    </row>
    <row r="273" spans="1:20" ht="15.75" thickBot="1" x14ac:dyDescent="0.3">
      <c r="A273" s="41"/>
      <c r="B273" s="41"/>
      <c r="C273" s="41"/>
      <c r="D273" s="519"/>
      <c r="E273" s="520"/>
      <c r="F273" s="520"/>
      <c r="G273" s="520"/>
      <c r="H273" s="520"/>
      <c r="I273" s="520"/>
      <c r="J273" s="521"/>
      <c r="K273" s="73"/>
      <c r="L273" s="73"/>
      <c r="M273" s="38"/>
      <c r="N273" s="377"/>
      <c r="O273" s="378"/>
      <c r="P273" s="378"/>
      <c r="Q273" s="378"/>
      <c r="R273" s="378"/>
      <c r="S273" s="379"/>
      <c r="T273" s="38"/>
    </row>
    <row r="274" spans="1:20" ht="15.75" thickBot="1" x14ac:dyDescent="0.3">
      <c r="A274" s="41"/>
      <c r="B274" s="41"/>
      <c r="C274" s="41"/>
      <c r="D274" s="41"/>
      <c r="E274" s="41"/>
      <c r="F274" s="41"/>
      <c r="G274" s="41"/>
      <c r="H274" s="41"/>
      <c r="I274" s="41"/>
      <c r="J274" s="41"/>
      <c r="K274" s="73"/>
      <c r="L274" s="73"/>
      <c r="M274" s="38"/>
      <c r="N274" s="377"/>
      <c r="O274" s="378"/>
      <c r="P274" s="378"/>
      <c r="Q274" s="378"/>
      <c r="R274" s="378"/>
      <c r="S274" s="379"/>
      <c r="T274" s="38"/>
    </row>
    <row r="275" spans="1:20" x14ac:dyDescent="0.25">
      <c r="A275" s="483" t="s">
        <v>801</v>
      </c>
      <c r="B275" s="483"/>
      <c r="C275" s="483"/>
      <c r="D275" s="522"/>
      <c r="E275" s="523"/>
      <c r="F275" s="523"/>
      <c r="G275" s="523"/>
      <c r="H275" s="523"/>
      <c r="I275" s="523"/>
      <c r="J275" s="524"/>
      <c r="K275" s="73"/>
      <c r="L275" s="73"/>
      <c r="M275" s="38"/>
      <c r="N275" s="377"/>
      <c r="O275" s="378"/>
      <c r="P275" s="378"/>
      <c r="Q275" s="378"/>
      <c r="R275" s="378"/>
      <c r="S275" s="379"/>
      <c r="T275" s="38"/>
    </row>
    <row r="276" spans="1:20" x14ac:dyDescent="0.25">
      <c r="A276" s="483"/>
      <c r="B276" s="483"/>
      <c r="C276" s="483"/>
      <c r="D276" s="525"/>
      <c r="E276" s="526"/>
      <c r="F276" s="526"/>
      <c r="G276" s="526"/>
      <c r="H276" s="526"/>
      <c r="I276" s="526"/>
      <c r="J276" s="527"/>
      <c r="K276" s="73"/>
      <c r="L276" s="73"/>
      <c r="M276" s="38"/>
      <c r="N276" s="377"/>
      <c r="O276" s="378"/>
      <c r="P276" s="378"/>
      <c r="Q276" s="378"/>
      <c r="R276" s="378"/>
      <c r="S276" s="379"/>
      <c r="T276" s="38"/>
    </row>
    <row r="277" spans="1:20" x14ac:dyDescent="0.25">
      <c r="A277" s="483"/>
      <c r="B277" s="483"/>
      <c r="C277" s="483"/>
      <c r="D277" s="525"/>
      <c r="E277" s="526"/>
      <c r="F277" s="526"/>
      <c r="G277" s="526"/>
      <c r="H277" s="526"/>
      <c r="I277" s="526"/>
      <c r="J277" s="527"/>
      <c r="K277" s="73"/>
      <c r="L277" s="73"/>
      <c r="M277" s="38"/>
      <c r="N277" s="377"/>
      <c r="O277" s="378"/>
      <c r="P277" s="378"/>
      <c r="Q277" s="378"/>
      <c r="R277" s="378"/>
      <c r="S277" s="379"/>
      <c r="T277" s="38"/>
    </row>
    <row r="278" spans="1:20" ht="15.75" thickBot="1" x14ac:dyDescent="0.3">
      <c r="A278" s="483"/>
      <c r="B278" s="483"/>
      <c r="C278" s="483"/>
      <c r="D278" s="528"/>
      <c r="E278" s="529"/>
      <c r="F278" s="529"/>
      <c r="G278" s="529"/>
      <c r="H278" s="529"/>
      <c r="I278" s="529"/>
      <c r="J278" s="530"/>
      <c r="K278" s="73"/>
      <c r="L278" s="73"/>
      <c r="M278" s="38"/>
      <c r="N278" s="380"/>
      <c r="O278" s="381"/>
      <c r="P278" s="381"/>
      <c r="Q278" s="381"/>
      <c r="R278" s="381"/>
      <c r="S278" s="382"/>
      <c r="T278" s="38"/>
    </row>
    <row r="279" spans="1:20" x14ac:dyDescent="0.25">
      <c r="A279" s="51"/>
      <c r="B279" s="51"/>
      <c r="C279" s="51"/>
      <c r="D279" s="51"/>
      <c r="E279" s="51"/>
      <c r="F279" s="51"/>
      <c r="G279" s="51"/>
      <c r="H279" s="51"/>
      <c r="I279" s="51"/>
      <c r="J279" s="51"/>
      <c r="K279" s="38"/>
      <c r="L279" s="38"/>
      <c r="M279" s="38"/>
      <c r="N279" s="38"/>
      <c r="O279" s="38"/>
      <c r="P279" s="38"/>
      <c r="Q279" s="38"/>
      <c r="R279" s="38"/>
      <c r="S279" s="38"/>
      <c r="T279" s="38"/>
    </row>
    <row r="280" spans="1:20" x14ac:dyDescent="0.25">
      <c r="A280" s="331" t="s">
        <v>805</v>
      </c>
      <c r="B280" s="331"/>
      <c r="C280" s="331"/>
      <c r="D280" s="331"/>
      <c r="E280" s="331"/>
      <c r="F280" s="331"/>
      <c r="G280" s="331"/>
      <c r="H280" s="331"/>
      <c r="I280" s="331"/>
      <c r="J280" s="331"/>
      <c r="K280" s="38"/>
      <c r="L280" s="38"/>
      <c r="M280" s="38"/>
      <c r="N280" s="38"/>
      <c r="O280" s="38"/>
      <c r="P280" s="38"/>
      <c r="Q280" s="38"/>
      <c r="R280" s="38"/>
      <c r="S280" s="38"/>
      <c r="T280" s="38"/>
    </row>
    <row r="281" spans="1:20" ht="15.75" thickBot="1" x14ac:dyDescent="0.3">
      <c r="A281" s="51"/>
      <c r="B281" s="51"/>
      <c r="C281" s="51"/>
      <c r="D281" s="51"/>
      <c r="E281" s="51"/>
      <c r="F281" s="51"/>
      <c r="G281" s="51"/>
      <c r="H281" s="51"/>
      <c r="I281" s="51"/>
      <c r="J281" s="51"/>
      <c r="K281" s="38"/>
      <c r="L281" s="38"/>
      <c r="M281" s="38"/>
      <c r="N281" s="38"/>
      <c r="O281" s="38"/>
      <c r="P281" s="38"/>
      <c r="Q281" s="38"/>
      <c r="R281" s="38"/>
      <c r="S281" s="38"/>
      <c r="T281" s="38"/>
    </row>
    <row r="282" spans="1:20" ht="15" customHeight="1" x14ac:dyDescent="0.25">
      <c r="A282" s="502" t="s">
        <v>811</v>
      </c>
      <c r="B282" s="502"/>
      <c r="C282" s="502"/>
      <c r="D282" s="502"/>
      <c r="E282" s="502"/>
      <c r="F282" s="504"/>
      <c r="G282" s="505"/>
      <c r="H282" s="505"/>
      <c r="I282" s="505"/>
      <c r="J282" s="506"/>
      <c r="K282" s="38"/>
      <c r="L282" s="38"/>
      <c r="M282" s="38"/>
      <c r="N282" s="387"/>
      <c r="O282" s="388"/>
      <c r="P282" s="388"/>
      <c r="Q282" s="388"/>
      <c r="R282" s="388"/>
      <c r="S282" s="389"/>
      <c r="T282" s="38"/>
    </row>
    <row r="283" spans="1:20" ht="15" customHeight="1" x14ac:dyDescent="0.25">
      <c r="A283" s="317" t="s">
        <v>806</v>
      </c>
      <c r="B283" s="317"/>
      <c r="C283" s="317"/>
      <c r="D283" s="317"/>
      <c r="E283" s="317"/>
      <c r="F283" s="507"/>
      <c r="G283" s="508"/>
      <c r="H283" s="508"/>
      <c r="I283" s="508"/>
      <c r="J283" s="509"/>
      <c r="K283" s="38"/>
      <c r="L283" s="38"/>
      <c r="M283" s="38"/>
      <c r="N283" s="390"/>
      <c r="O283" s="391"/>
      <c r="P283" s="391"/>
      <c r="Q283" s="391"/>
      <c r="R283" s="391"/>
      <c r="S283" s="392"/>
      <c r="T283" s="38"/>
    </row>
    <row r="284" spans="1:20" x14ac:dyDescent="0.25">
      <c r="A284" s="317"/>
      <c r="B284" s="317"/>
      <c r="C284" s="317"/>
      <c r="D284" s="317"/>
      <c r="E284" s="317"/>
      <c r="F284" s="507"/>
      <c r="G284" s="508"/>
      <c r="H284" s="508"/>
      <c r="I284" s="508"/>
      <c r="J284" s="509"/>
      <c r="K284" s="38"/>
      <c r="L284" s="38"/>
      <c r="M284" s="38"/>
      <c r="N284" s="390"/>
      <c r="O284" s="391"/>
      <c r="P284" s="391"/>
      <c r="Q284" s="391"/>
      <c r="R284" s="391"/>
      <c r="S284" s="392"/>
      <c r="T284" s="38"/>
    </row>
    <row r="285" spans="1:20" x14ac:dyDescent="0.25">
      <c r="A285" s="317"/>
      <c r="B285" s="317"/>
      <c r="C285" s="317"/>
      <c r="D285" s="317"/>
      <c r="E285" s="317"/>
      <c r="F285" s="507"/>
      <c r="G285" s="508"/>
      <c r="H285" s="508"/>
      <c r="I285" s="508"/>
      <c r="J285" s="509"/>
      <c r="K285" s="38"/>
      <c r="L285" s="38"/>
      <c r="M285" s="38"/>
      <c r="N285" s="390"/>
      <c r="O285" s="391"/>
      <c r="P285" s="391"/>
      <c r="Q285" s="391"/>
      <c r="R285" s="391"/>
      <c r="S285" s="392"/>
      <c r="T285" s="38"/>
    </row>
    <row r="286" spans="1:20" ht="15" customHeight="1" x14ac:dyDescent="0.25">
      <c r="A286" s="503" t="s">
        <v>810</v>
      </c>
      <c r="B286" s="503"/>
      <c r="C286" s="503"/>
      <c r="D286" s="503"/>
      <c r="E286" s="503"/>
      <c r="F286" s="507"/>
      <c r="G286" s="508"/>
      <c r="H286" s="508"/>
      <c r="I286" s="508"/>
      <c r="J286" s="509"/>
      <c r="K286" s="38"/>
      <c r="L286" s="38"/>
      <c r="M286" s="38"/>
      <c r="N286" s="390"/>
      <c r="O286" s="391"/>
      <c r="P286" s="391"/>
      <c r="Q286" s="391"/>
      <c r="R286" s="391"/>
      <c r="S286" s="392"/>
      <c r="T286" s="38"/>
    </row>
    <row r="287" spans="1:20" ht="15.75" thickBot="1" x14ac:dyDescent="0.3">
      <c r="A287" s="503"/>
      <c r="B287" s="503"/>
      <c r="C287" s="503"/>
      <c r="D287" s="503"/>
      <c r="E287" s="503"/>
      <c r="F287" s="510"/>
      <c r="G287" s="511"/>
      <c r="H287" s="511"/>
      <c r="I287" s="511"/>
      <c r="J287" s="512"/>
      <c r="K287" s="38"/>
      <c r="L287" s="38"/>
      <c r="M287" s="38"/>
      <c r="N287" s="390"/>
      <c r="O287" s="391"/>
      <c r="P287" s="391"/>
      <c r="Q287" s="391"/>
      <c r="R287" s="391"/>
      <c r="S287" s="392"/>
      <c r="T287" s="38"/>
    </row>
    <row r="288" spans="1:20" ht="15.75" thickBot="1" x14ac:dyDescent="0.3">
      <c r="A288" s="51"/>
      <c r="B288" s="51"/>
      <c r="C288" s="51"/>
      <c r="D288" s="51"/>
      <c r="E288" s="51"/>
      <c r="F288" s="51"/>
      <c r="G288" s="51"/>
      <c r="H288" s="51"/>
      <c r="I288" s="51"/>
      <c r="J288" s="51"/>
      <c r="K288" s="38"/>
      <c r="L288" s="38"/>
      <c r="M288" s="38"/>
      <c r="N288" s="390"/>
      <c r="O288" s="391"/>
      <c r="P288" s="391"/>
      <c r="Q288" s="391"/>
      <c r="R288" s="391"/>
      <c r="S288" s="392"/>
      <c r="T288" s="38"/>
    </row>
    <row r="289" spans="1:20" x14ac:dyDescent="0.25">
      <c r="A289" s="494" t="s">
        <v>807</v>
      </c>
      <c r="B289" s="494"/>
      <c r="C289" s="494"/>
      <c r="D289" s="494"/>
      <c r="E289" s="567"/>
      <c r="F289" s="495"/>
      <c r="G289" s="496"/>
      <c r="H289" s="496"/>
      <c r="I289" s="496"/>
      <c r="J289" s="497"/>
      <c r="K289" s="38"/>
      <c r="L289" s="38"/>
      <c r="M289" s="38"/>
      <c r="N289" s="390"/>
      <c r="O289" s="391"/>
      <c r="P289" s="391"/>
      <c r="Q289" s="391"/>
      <c r="R289" s="391"/>
      <c r="S289" s="392"/>
      <c r="T289" s="38"/>
    </row>
    <row r="290" spans="1:20" ht="15.75" thickBot="1" x14ac:dyDescent="0.3">
      <c r="A290" s="494"/>
      <c r="B290" s="494"/>
      <c r="C290" s="494"/>
      <c r="D290" s="494"/>
      <c r="E290" s="567"/>
      <c r="F290" s="498"/>
      <c r="G290" s="499"/>
      <c r="H290" s="499"/>
      <c r="I290" s="499"/>
      <c r="J290" s="500"/>
      <c r="K290" s="38"/>
      <c r="L290" s="38"/>
      <c r="M290" s="38"/>
      <c r="N290" s="390"/>
      <c r="O290" s="391"/>
      <c r="P290" s="391"/>
      <c r="Q290" s="391"/>
      <c r="R290" s="391"/>
      <c r="S290" s="392"/>
      <c r="T290" s="38"/>
    </row>
    <row r="291" spans="1:20" x14ac:dyDescent="0.25">
      <c r="A291" s="494" t="s">
        <v>808</v>
      </c>
      <c r="B291" s="494"/>
      <c r="C291" s="494"/>
      <c r="D291" s="494"/>
      <c r="E291" s="494"/>
      <c r="F291" s="495"/>
      <c r="G291" s="496"/>
      <c r="H291" s="496"/>
      <c r="I291" s="496"/>
      <c r="J291" s="497"/>
      <c r="K291" s="38"/>
      <c r="L291" s="38"/>
      <c r="M291" s="38"/>
      <c r="N291" s="390"/>
      <c r="O291" s="391"/>
      <c r="P291" s="391"/>
      <c r="Q291" s="391"/>
      <c r="R291" s="391"/>
      <c r="S291" s="392"/>
      <c r="T291" s="38"/>
    </row>
    <row r="292" spans="1:20" ht="15.75" thickBot="1" x14ac:dyDescent="0.3">
      <c r="A292" s="51"/>
      <c r="B292" s="51"/>
      <c r="C292" s="51"/>
      <c r="D292" s="51"/>
      <c r="E292" s="51"/>
      <c r="F292" s="498"/>
      <c r="G292" s="499"/>
      <c r="H292" s="499"/>
      <c r="I292" s="499"/>
      <c r="J292" s="500"/>
      <c r="K292" s="38"/>
      <c r="L292" s="38"/>
      <c r="M292" s="38"/>
      <c r="N292" s="390"/>
      <c r="O292" s="391"/>
      <c r="P292" s="391"/>
      <c r="Q292" s="391"/>
      <c r="R292" s="391"/>
      <c r="S292" s="392"/>
      <c r="T292" s="38"/>
    </row>
    <row r="293" spans="1:20" ht="15" customHeight="1" thickBot="1" x14ac:dyDescent="0.3">
      <c r="A293" s="494" t="s">
        <v>809</v>
      </c>
      <c r="B293" s="494"/>
      <c r="C293" s="494"/>
      <c r="D293" s="494"/>
      <c r="E293" s="494"/>
      <c r="F293" s="572"/>
      <c r="G293" s="573"/>
      <c r="H293" s="573"/>
      <c r="I293" s="573"/>
      <c r="J293" s="574"/>
      <c r="K293" s="38"/>
      <c r="L293" s="38"/>
      <c r="M293" s="38"/>
      <c r="N293" s="390"/>
      <c r="O293" s="391"/>
      <c r="P293" s="391"/>
      <c r="Q293" s="391"/>
      <c r="R293" s="391"/>
      <c r="S293" s="392"/>
      <c r="T293" s="38"/>
    </row>
    <row r="294" spans="1:20" ht="15.75" thickBot="1" x14ac:dyDescent="0.3">
      <c r="A294" s="571" t="s">
        <v>758</v>
      </c>
      <c r="B294" s="571"/>
      <c r="C294" s="571"/>
      <c r="D294" s="571"/>
      <c r="E294" s="571"/>
      <c r="F294" s="575"/>
      <c r="G294" s="576"/>
      <c r="H294" s="576"/>
      <c r="I294" s="576"/>
      <c r="J294" s="577"/>
      <c r="K294" s="38"/>
      <c r="L294" s="38"/>
      <c r="M294" s="38"/>
      <c r="N294" s="393"/>
      <c r="O294" s="394"/>
      <c r="P294" s="394"/>
      <c r="Q294" s="394"/>
      <c r="R294" s="394"/>
      <c r="S294" s="395"/>
      <c r="T294" s="38"/>
    </row>
    <row r="295" spans="1:20" x14ac:dyDescent="0.25">
      <c r="A295" s="51"/>
      <c r="B295" s="51"/>
      <c r="C295" s="51"/>
      <c r="D295" s="51"/>
      <c r="E295" s="51"/>
      <c r="F295" s="51"/>
      <c r="G295" s="51"/>
      <c r="H295" s="51"/>
      <c r="I295" s="51"/>
      <c r="J295" s="51"/>
      <c r="K295" s="38"/>
      <c r="L295" s="38"/>
      <c r="M295" s="38"/>
      <c r="N295" s="38"/>
      <c r="O295" s="38"/>
      <c r="P295" s="38"/>
      <c r="Q295" s="38"/>
      <c r="R295" s="38"/>
      <c r="S295" s="38"/>
      <c r="T295" s="38"/>
    </row>
    <row r="296" spans="1:20" x14ac:dyDescent="0.25">
      <c r="A296" s="331" t="s">
        <v>813</v>
      </c>
      <c r="B296" s="331"/>
      <c r="C296" s="331"/>
      <c r="D296" s="331"/>
      <c r="E296" s="331"/>
      <c r="F296" s="331"/>
      <c r="G296" s="331"/>
      <c r="H296" s="331"/>
      <c r="I296" s="331"/>
      <c r="J296" s="331"/>
      <c r="K296" s="38"/>
      <c r="L296" s="38"/>
      <c r="M296" s="38"/>
      <c r="N296" s="38"/>
      <c r="O296" s="38"/>
      <c r="P296" s="38"/>
      <c r="Q296" s="38"/>
      <c r="R296" s="38"/>
      <c r="S296" s="38"/>
      <c r="T296" s="38"/>
    </row>
    <row r="297" spans="1:20" x14ac:dyDescent="0.25">
      <c r="A297" s="102"/>
      <c r="B297" s="102"/>
      <c r="C297" s="102"/>
      <c r="D297" s="102"/>
      <c r="E297" s="102"/>
      <c r="F297" s="102"/>
      <c r="G297" s="102"/>
      <c r="H297" s="102"/>
      <c r="I297" s="102"/>
      <c r="J297" s="102"/>
      <c r="K297" s="38"/>
      <c r="L297" s="38"/>
      <c r="M297" s="38"/>
      <c r="N297" s="38"/>
      <c r="O297" s="38"/>
      <c r="P297" s="38"/>
      <c r="Q297" s="38"/>
      <c r="R297" s="38"/>
      <c r="S297" s="38"/>
      <c r="T297" s="38"/>
    </row>
    <row r="298" spans="1:20" x14ac:dyDescent="0.25">
      <c r="A298" s="503" t="s">
        <v>814</v>
      </c>
      <c r="B298" s="503"/>
      <c r="C298" s="503"/>
      <c r="D298" s="503"/>
      <c r="E298" s="503"/>
      <c r="F298" s="503"/>
      <c r="G298" s="503"/>
      <c r="H298" s="503"/>
      <c r="I298" s="503"/>
      <c r="J298" s="503"/>
      <c r="K298" s="38"/>
      <c r="L298" s="38"/>
      <c r="M298" s="38"/>
      <c r="N298" s="38"/>
      <c r="O298" s="38"/>
      <c r="P298" s="38"/>
      <c r="Q298" s="38"/>
      <c r="R298" s="38"/>
      <c r="S298" s="38"/>
      <c r="T298" s="38"/>
    </row>
    <row r="299" spans="1:20" x14ac:dyDescent="0.25">
      <c r="A299" s="503"/>
      <c r="B299" s="503"/>
      <c r="C299" s="503"/>
      <c r="D299" s="503"/>
      <c r="E299" s="503"/>
      <c r="F299" s="503"/>
      <c r="G299" s="503"/>
      <c r="H299" s="503"/>
      <c r="I299" s="503"/>
      <c r="J299" s="503"/>
      <c r="K299" s="38"/>
      <c r="L299" s="38"/>
      <c r="M299" s="38"/>
      <c r="N299" s="38"/>
      <c r="O299" s="38"/>
      <c r="P299" s="38"/>
      <c r="Q299" s="38"/>
      <c r="R299" s="38"/>
      <c r="S299" s="38"/>
      <c r="T299" s="38"/>
    </row>
    <row r="300" spans="1:20" x14ac:dyDescent="0.25">
      <c r="A300" s="503"/>
      <c r="B300" s="503"/>
      <c r="C300" s="503"/>
      <c r="D300" s="503"/>
      <c r="E300" s="503"/>
      <c r="F300" s="503"/>
      <c r="G300" s="503"/>
      <c r="H300" s="503"/>
      <c r="I300" s="503"/>
      <c r="J300" s="503"/>
      <c r="K300" s="38"/>
      <c r="L300" s="38"/>
      <c r="M300" s="38"/>
      <c r="N300" s="38"/>
      <c r="O300" s="38"/>
      <c r="P300" s="38"/>
      <c r="Q300" s="38"/>
      <c r="R300" s="38"/>
      <c r="S300" s="38"/>
      <c r="T300" s="38"/>
    </row>
    <row r="301" spans="1:20" x14ac:dyDescent="0.25">
      <c r="A301" s="151" t="s">
        <v>881</v>
      </c>
      <c r="B301" s="41"/>
      <c r="C301" s="152"/>
      <c r="D301" s="152"/>
      <c r="E301" s="152"/>
      <c r="F301" s="152"/>
      <c r="G301" s="152"/>
      <c r="H301" s="152"/>
      <c r="I301" s="152"/>
      <c r="J301" s="152"/>
      <c r="K301" s="38"/>
      <c r="L301" s="38"/>
      <c r="M301" s="38"/>
      <c r="N301" s="38"/>
      <c r="O301" s="38"/>
      <c r="P301" s="38"/>
      <c r="Q301" s="38"/>
      <c r="R301" s="38"/>
      <c r="S301" s="38"/>
      <c r="T301" s="38"/>
    </row>
    <row r="302" spans="1:20" x14ac:dyDescent="0.25">
      <c r="A302" s="41"/>
      <c r="B302" s="315" t="s">
        <v>898</v>
      </c>
      <c r="C302" s="315"/>
      <c r="D302" s="315"/>
      <c r="E302" s="315"/>
      <c r="F302" s="315"/>
      <c r="G302" s="315"/>
      <c r="H302" s="315"/>
      <c r="I302" s="152"/>
      <c r="J302" s="152"/>
      <c r="K302" s="38"/>
      <c r="L302" s="38"/>
      <c r="M302" s="38"/>
      <c r="N302" s="38"/>
      <c r="O302" s="38"/>
      <c r="P302" s="38"/>
      <c r="Q302" s="38"/>
      <c r="R302" s="38"/>
      <c r="S302" s="38"/>
      <c r="T302" s="38"/>
    </row>
    <row r="303" spans="1:20" x14ac:dyDescent="0.25">
      <c r="A303" s="41"/>
      <c r="B303" s="159"/>
      <c r="C303" s="159"/>
      <c r="D303" s="159"/>
      <c r="E303" s="159"/>
      <c r="F303" s="159"/>
      <c r="G303" s="159"/>
      <c r="H303" s="152"/>
      <c r="I303" s="152"/>
      <c r="J303" s="152"/>
      <c r="K303" s="38"/>
      <c r="L303" s="38"/>
      <c r="M303" s="38"/>
      <c r="N303" s="38"/>
      <c r="O303" s="38"/>
      <c r="P303" s="38"/>
      <c r="Q303" s="38"/>
      <c r="R303" s="38"/>
      <c r="S303" s="38"/>
      <c r="T303" s="38"/>
    </row>
    <row r="304" spans="1:20" x14ac:dyDescent="0.25">
      <c r="A304" s="503" t="s">
        <v>896</v>
      </c>
      <c r="B304" s="503"/>
      <c r="C304" s="503"/>
      <c r="D304" s="503"/>
      <c r="E304" s="503"/>
      <c r="F304" s="503"/>
      <c r="G304" s="503"/>
      <c r="H304" s="503"/>
      <c r="I304" s="503"/>
      <c r="J304" s="503"/>
      <c r="K304" s="38"/>
      <c r="L304" s="38"/>
      <c r="M304" s="38"/>
      <c r="N304" s="38"/>
      <c r="O304" s="38"/>
      <c r="P304" s="38"/>
      <c r="Q304" s="38"/>
      <c r="R304" s="38"/>
      <c r="S304" s="38"/>
      <c r="T304" s="38"/>
    </row>
    <row r="305" spans="1:20" x14ac:dyDescent="0.25">
      <c r="A305" s="503"/>
      <c r="B305" s="503"/>
      <c r="C305" s="503"/>
      <c r="D305" s="503"/>
      <c r="E305" s="503"/>
      <c r="F305" s="503"/>
      <c r="G305" s="503"/>
      <c r="H305" s="503"/>
      <c r="I305" s="503"/>
      <c r="J305" s="503"/>
      <c r="K305" s="38"/>
      <c r="L305" s="38"/>
      <c r="M305" s="38"/>
      <c r="N305" s="38"/>
      <c r="O305" s="38"/>
      <c r="P305" s="38"/>
      <c r="Q305" s="38"/>
      <c r="R305" s="38"/>
      <c r="S305" s="38"/>
      <c r="T305" s="38"/>
    </row>
    <row r="306" spans="1:20" x14ac:dyDescent="0.25">
      <c r="A306" s="503"/>
      <c r="B306" s="503"/>
      <c r="C306" s="503"/>
      <c r="D306" s="503"/>
      <c r="E306" s="503"/>
      <c r="F306" s="503"/>
      <c r="G306" s="503"/>
      <c r="H306" s="503"/>
      <c r="I306" s="503"/>
      <c r="J306" s="503"/>
      <c r="K306" s="38"/>
      <c r="L306" s="38"/>
      <c r="M306" s="38"/>
      <c r="N306" s="38"/>
      <c r="O306" s="38"/>
      <c r="P306" s="38"/>
      <c r="Q306" s="38"/>
      <c r="R306" s="38"/>
      <c r="S306" s="38"/>
      <c r="T306" s="38"/>
    </row>
    <row r="307" spans="1:20" x14ac:dyDescent="0.25">
      <c r="A307" s="151" t="s">
        <v>882</v>
      </c>
      <c r="B307" s="45"/>
      <c r="C307" s="153"/>
      <c r="D307" s="153"/>
      <c r="E307" s="153"/>
      <c r="F307" s="153"/>
      <c r="G307" s="153"/>
      <c r="H307" s="153"/>
      <c r="I307" s="153"/>
      <c r="J307" s="153"/>
      <c r="K307" s="38"/>
      <c r="L307" s="38"/>
      <c r="M307" s="38"/>
      <c r="N307" s="38"/>
      <c r="O307" s="38"/>
      <c r="P307" s="38"/>
      <c r="Q307" s="38"/>
      <c r="R307" s="38"/>
      <c r="S307" s="38"/>
      <c r="T307" s="38"/>
    </row>
    <row r="308" spans="1:20" x14ac:dyDescent="0.25">
      <c r="A308" s="41"/>
      <c r="B308" s="570" t="s">
        <v>883</v>
      </c>
      <c r="C308" s="570"/>
      <c r="D308" s="570"/>
      <c r="E308" s="570"/>
      <c r="F308" s="570"/>
      <c r="G308" s="570"/>
      <c r="H308" s="570"/>
      <c r="I308" s="41"/>
      <c r="J308" s="41"/>
      <c r="K308" s="38"/>
      <c r="L308" s="38"/>
      <c r="M308" s="38"/>
      <c r="N308" s="38"/>
      <c r="O308" s="38"/>
      <c r="P308" s="38"/>
      <c r="Q308" s="38"/>
      <c r="R308" s="38"/>
      <c r="S308" s="38"/>
      <c r="T308" s="38"/>
    </row>
    <row r="309" spans="1:20" x14ac:dyDescent="0.25">
      <c r="A309" s="41"/>
      <c r="B309" s="158"/>
      <c r="C309" s="158"/>
      <c r="D309" s="158"/>
      <c r="E309" s="158"/>
      <c r="F309" s="158"/>
      <c r="G309" s="158"/>
      <c r="H309" s="158"/>
      <c r="I309" s="41"/>
      <c r="J309" s="41"/>
      <c r="K309" s="38"/>
      <c r="L309" s="38"/>
      <c r="M309" s="38"/>
      <c r="N309" s="38"/>
      <c r="O309" s="38"/>
      <c r="P309" s="38"/>
      <c r="Q309" s="38"/>
      <c r="R309" s="38"/>
      <c r="S309" s="38"/>
      <c r="T309" s="38"/>
    </row>
    <row r="310" spans="1:20" x14ac:dyDescent="0.25">
      <c r="A310" s="345" t="s">
        <v>815</v>
      </c>
      <c r="B310" s="346"/>
      <c r="C310" s="346"/>
      <c r="D310" s="346"/>
      <c r="E310" s="346"/>
      <c r="F310" s="346"/>
      <c r="G310" s="346"/>
      <c r="H310" s="346"/>
      <c r="I310" s="347"/>
      <c r="J310" s="52"/>
      <c r="K310" s="38"/>
      <c r="L310" s="38"/>
      <c r="M310" s="38"/>
      <c r="N310" s="38"/>
      <c r="O310" s="38"/>
      <c r="P310" s="38"/>
      <c r="Q310" s="38"/>
      <c r="R310" s="38"/>
      <c r="S310" s="38"/>
      <c r="T310" s="38"/>
    </row>
    <row r="311" spans="1:20" ht="18.75" x14ac:dyDescent="0.25">
      <c r="A311" s="345"/>
      <c r="B311" s="346"/>
      <c r="C311" s="346"/>
      <c r="D311" s="346"/>
      <c r="E311" s="346"/>
      <c r="F311" s="346"/>
      <c r="G311" s="346"/>
      <c r="H311" s="346"/>
      <c r="I311" s="347"/>
      <c r="J311" s="53">
        <f>IF(CHECKING!$B$149=TRUE,10,0)</f>
        <v>0</v>
      </c>
      <c r="K311" s="38"/>
      <c r="L311" s="38"/>
      <c r="M311" s="38"/>
      <c r="N311" s="38"/>
      <c r="O311" s="38"/>
      <c r="P311" s="38"/>
      <c r="Q311" s="38"/>
      <c r="R311" s="38"/>
      <c r="S311" s="38"/>
      <c r="T311" s="38"/>
    </row>
    <row r="312" spans="1:20" x14ac:dyDescent="0.25">
      <c r="A312" s="348" t="s">
        <v>816</v>
      </c>
      <c r="B312" s="349"/>
      <c r="C312" s="349"/>
      <c r="D312" s="349"/>
      <c r="E312" s="349"/>
      <c r="F312" s="349"/>
      <c r="G312" s="349"/>
      <c r="H312" s="349"/>
      <c r="I312" s="350"/>
      <c r="J312" s="52"/>
      <c r="K312" s="38"/>
      <c r="L312" s="38"/>
      <c r="M312" s="38"/>
      <c r="N312" s="38"/>
      <c r="O312" s="38"/>
      <c r="P312" s="38"/>
      <c r="Q312" s="38"/>
      <c r="R312" s="38"/>
      <c r="S312" s="38"/>
      <c r="T312" s="38"/>
    </row>
    <row r="313" spans="1:20" ht="18.75" x14ac:dyDescent="0.25">
      <c r="A313" s="348"/>
      <c r="B313" s="349"/>
      <c r="C313" s="349"/>
      <c r="D313" s="349"/>
      <c r="E313" s="349"/>
      <c r="F313" s="349"/>
      <c r="G313" s="349"/>
      <c r="H313" s="349"/>
      <c r="I313" s="350"/>
      <c r="J313" s="53">
        <f>IF(CHECKING!$B$150=TRUE,10,0)</f>
        <v>0</v>
      </c>
      <c r="K313" s="38"/>
      <c r="L313" s="38"/>
      <c r="M313" s="38"/>
      <c r="N313" s="38"/>
      <c r="O313" s="38"/>
      <c r="P313" s="38"/>
      <c r="Q313" s="38"/>
      <c r="R313" s="38"/>
      <c r="S313" s="38"/>
      <c r="T313" s="38"/>
    </row>
    <row r="314" spans="1:20" x14ac:dyDescent="0.25">
      <c r="A314" s="348" t="s">
        <v>817</v>
      </c>
      <c r="B314" s="349"/>
      <c r="C314" s="349"/>
      <c r="D314" s="349"/>
      <c r="E314" s="349"/>
      <c r="F314" s="349"/>
      <c r="G314" s="349"/>
      <c r="H314" s="349"/>
      <c r="I314" s="350"/>
      <c r="J314" s="52"/>
      <c r="K314" s="38"/>
      <c r="L314" s="38"/>
      <c r="M314" s="38"/>
      <c r="N314" s="38"/>
      <c r="O314" s="38"/>
      <c r="P314" s="38"/>
      <c r="Q314" s="38"/>
      <c r="R314" s="38"/>
      <c r="S314" s="38"/>
      <c r="T314" s="38"/>
    </row>
    <row r="315" spans="1:20" ht="18.75" x14ac:dyDescent="0.25">
      <c r="A315" s="348"/>
      <c r="B315" s="349"/>
      <c r="C315" s="349"/>
      <c r="D315" s="349"/>
      <c r="E315" s="349"/>
      <c r="F315" s="349"/>
      <c r="G315" s="349"/>
      <c r="H315" s="349"/>
      <c r="I315" s="350"/>
      <c r="J315" s="53">
        <f>IF(CHECKING!$B$151=TRUE,10,0)</f>
        <v>0</v>
      </c>
      <c r="K315" s="38"/>
      <c r="L315" s="38"/>
      <c r="M315" s="38"/>
      <c r="N315" s="38"/>
      <c r="O315" s="38"/>
      <c r="P315" s="38"/>
      <c r="Q315" s="38"/>
      <c r="R315" s="38"/>
      <c r="S315" s="38"/>
      <c r="T315" s="38"/>
    </row>
    <row r="316" spans="1:20" ht="15" customHeight="1" x14ac:dyDescent="0.25">
      <c r="A316" s="154"/>
      <c r="B316" s="154"/>
      <c r="C316" s="154"/>
      <c r="D316" s="154"/>
      <c r="E316" s="154"/>
      <c r="F316" s="154"/>
      <c r="G316" s="154"/>
      <c r="H316" s="154"/>
      <c r="I316" s="154"/>
      <c r="J316" s="60"/>
      <c r="K316" s="38"/>
      <c r="L316" s="38"/>
      <c r="M316" s="38"/>
      <c r="N316" s="38"/>
      <c r="O316" s="38"/>
      <c r="P316" s="38"/>
      <c r="Q316" s="38"/>
      <c r="R316" s="38"/>
      <c r="S316" s="38"/>
      <c r="T316" s="38"/>
    </row>
    <row r="317" spans="1:20" x14ac:dyDescent="0.25">
      <c r="A317" s="332" t="s">
        <v>821</v>
      </c>
      <c r="B317" s="332"/>
      <c r="C317" s="332"/>
      <c r="D317" s="332"/>
      <c r="E317" s="332"/>
      <c r="F317" s="332"/>
      <c r="G317" s="332"/>
      <c r="H317" s="332"/>
      <c r="I317" s="332"/>
      <c r="J317" s="332"/>
      <c r="K317" s="38"/>
      <c r="L317" s="38"/>
      <c r="M317" s="38"/>
      <c r="N317" s="38"/>
      <c r="O317" s="38"/>
      <c r="P317" s="38"/>
      <c r="Q317" s="38"/>
      <c r="R317" s="38"/>
      <c r="S317" s="38"/>
      <c r="T317" s="38"/>
    </row>
    <row r="318" spans="1:20" ht="18" customHeight="1" x14ac:dyDescent="0.25">
      <c r="A318" s="102" t="s">
        <v>822</v>
      </c>
      <c r="B318" s="41"/>
      <c r="C318" s="41"/>
      <c r="D318" s="41"/>
      <c r="E318" s="41"/>
      <c r="F318" s="41"/>
      <c r="G318" s="41"/>
      <c r="H318" s="41"/>
      <c r="I318" s="41"/>
      <c r="J318" s="41"/>
      <c r="K318" s="38"/>
      <c r="L318" s="38"/>
      <c r="M318" s="38"/>
      <c r="N318" s="136"/>
      <c r="O318" s="136"/>
      <c r="P318" s="136"/>
      <c r="Q318" s="136"/>
      <c r="R318" s="136"/>
      <c r="S318" s="136"/>
      <c r="T318" s="38"/>
    </row>
    <row r="319" spans="1:20" ht="15" customHeight="1" x14ac:dyDescent="0.25">
      <c r="A319" s="41"/>
      <c r="B319" s="41"/>
      <c r="C319" s="41"/>
      <c r="D319" s="41"/>
      <c r="E319" s="41"/>
      <c r="F319" s="41"/>
      <c r="G319" s="41"/>
      <c r="H319" s="41"/>
      <c r="I319" s="41"/>
      <c r="J319" s="41"/>
      <c r="K319" s="38"/>
      <c r="L319" s="38"/>
      <c r="M319" s="38"/>
      <c r="N319" s="374"/>
      <c r="O319" s="375"/>
      <c r="P319" s="375"/>
      <c r="Q319" s="375"/>
      <c r="R319" s="375"/>
      <c r="S319" s="376"/>
      <c r="T319" s="38"/>
    </row>
    <row r="320" spans="1:20" ht="15" customHeight="1" x14ac:dyDescent="0.25">
      <c r="A320" s="41"/>
      <c r="B320" s="360" t="s">
        <v>823</v>
      </c>
      <c r="C320" s="360"/>
      <c r="D320" s="360"/>
      <c r="E320" s="360"/>
      <c r="F320" s="360"/>
      <c r="G320" s="360"/>
      <c r="H320" s="360"/>
      <c r="I320" s="360"/>
      <c r="J320" s="60" t="str">
        <f>IF(CHECKING!$B$156=TRUE,10,"")</f>
        <v/>
      </c>
      <c r="K320" s="38"/>
      <c r="L320" s="38"/>
      <c r="M320" s="38"/>
      <c r="N320" s="377"/>
      <c r="O320" s="378"/>
      <c r="P320" s="378"/>
      <c r="Q320" s="378"/>
      <c r="R320" s="378"/>
      <c r="S320" s="379"/>
      <c r="T320" s="38"/>
    </row>
    <row r="321" spans="1:20" ht="15" customHeight="1" x14ac:dyDescent="0.25">
      <c r="A321" s="41"/>
      <c r="B321" s="581" t="s">
        <v>824</v>
      </c>
      <c r="C321" s="581"/>
      <c r="D321" s="581"/>
      <c r="E321" s="581"/>
      <c r="F321" s="581"/>
      <c r="G321" s="581"/>
      <c r="H321" s="581"/>
      <c r="I321" s="581"/>
      <c r="J321" s="41"/>
      <c r="K321" s="38"/>
      <c r="L321" s="38"/>
      <c r="M321" s="38"/>
      <c r="N321" s="377"/>
      <c r="O321" s="378"/>
      <c r="P321" s="378"/>
      <c r="Q321" s="378"/>
      <c r="R321" s="378"/>
      <c r="S321" s="379"/>
      <c r="T321" s="38"/>
    </row>
    <row r="322" spans="1:20" ht="15" customHeight="1" x14ac:dyDescent="0.25">
      <c r="A322" s="41"/>
      <c r="B322" s="41"/>
      <c r="C322" s="152"/>
      <c r="D322" s="152"/>
      <c r="E322" s="152"/>
      <c r="F322" s="152"/>
      <c r="G322" s="152"/>
      <c r="H322" s="152"/>
      <c r="I322" s="152"/>
      <c r="J322" s="41"/>
      <c r="K322" s="73"/>
      <c r="L322" s="73"/>
      <c r="M322" s="73"/>
      <c r="N322" s="377"/>
      <c r="O322" s="378"/>
      <c r="P322" s="378"/>
      <c r="Q322" s="378"/>
      <c r="R322" s="378"/>
      <c r="S322" s="379"/>
      <c r="T322" s="38"/>
    </row>
    <row r="323" spans="1:20" ht="15" customHeight="1" x14ac:dyDescent="0.25">
      <c r="A323" s="41"/>
      <c r="B323" s="360" t="s">
        <v>978</v>
      </c>
      <c r="C323" s="360"/>
      <c r="D323" s="360"/>
      <c r="E323" s="360"/>
      <c r="F323" s="360"/>
      <c r="G323" s="360"/>
      <c r="H323" s="360"/>
      <c r="I323" s="360"/>
      <c r="J323" s="60" t="str">
        <f>IF(CHECKING!$B$157=TRUE,10,"")</f>
        <v/>
      </c>
      <c r="K323" s="73"/>
      <c r="L323" s="73"/>
      <c r="M323" s="73"/>
      <c r="N323" s="377"/>
      <c r="O323" s="378"/>
      <c r="P323" s="378"/>
      <c r="Q323" s="378"/>
      <c r="R323" s="378"/>
      <c r="S323" s="379"/>
      <c r="T323" s="38"/>
    </row>
    <row r="324" spans="1:20" ht="15" customHeight="1" x14ac:dyDescent="0.25">
      <c r="A324" s="41"/>
      <c r="B324" s="569" t="s">
        <v>829</v>
      </c>
      <c r="C324" s="569"/>
      <c r="D324" s="569"/>
      <c r="E324" s="569"/>
      <c r="F324" s="569"/>
      <c r="G324" s="569"/>
      <c r="H324" s="569"/>
      <c r="I324" s="569"/>
      <c r="J324" s="41"/>
      <c r="K324" s="73"/>
      <c r="L324" s="73"/>
      <c r="M324" s="73"/>
      <c r="N324" s="377"/>
      <c r="O324" s="378"/>
      <c r="P324" s="378"/>
      <c r="Q324" s="378"/>
      <c r="R324" s="378"/>
      <c r="S324" s="379"/>
      <c r="T324" s="38"/>
    </row>
    <row r="325" spans="1:20" ht="15" customHeight="1" x14ac:dyDescent="0.25">
      <c r="A325" s="41"/>
      <c r="B325" s="41"/>
      <c r="C325" s="152"/>
      <c r="D325" s="152"/>
      <c r="E325" s="152"/>
      <c r="F325" s="152"/>
      <c r="G325" s="152"/>
      <c r="H325" s="152"/>
      <c r="I325" s="152"/>
      <c r="J325" s="41"/>
      <c r="K325" s="73"/>
      <c r="L325" s="73"/>
      <c r="M325" s="73"/>
      <c r="N325" s="377"/>
      <c r="O325" s="378"/>
      <c r="P325" s="378"/>
      <c r="Q325" s="378"/>
      <c r="R325" s="378"/>
      <c r="S325" s="379"/>
      <c r="T325" s="38"/>
    </row>
    <row r="326" spans="1:20" ht="15" customHeight="1" x14ac:dyDescent="0.25">
      <c r="A326" s="41"/>
      <c r="B326" s="325" t="s">
        <v>830</v>
      </c>
      <c r="C326" s="325"/>
      <c r="D326" s="325"/>
      <c r="E326" s="325"/>
      <c r="F326" s="325"/>
      <c r="G326" s="325"/>
      <c r="H326" s="325"/>
      <c r="I326" s="325"/>
      <c r="J326" s="60" t="str">
        <f>IF(CHECKING!$B$158=TRUE,10,"")</f>
        <v/>
      </c>
      <c r="K326" s="73"/>
      <c r="L326" s="73"/>
      <c r="M326" s="73"/>
      <c r="N326" s="377"/>
      <c r="O326" s="378"/>
      <c r="P326" s="378"/>
      <c r="Q326" s="378"/>
      <c r="R326" s="378"/>
      <c r="S326" s="379"/>
      <c r="T326" s="38"/>
    </row>
    <row r="327" spans="1:20" ht="15" customHeight="1" x14ac:dyDescent="0.25">
      <c r="A327" s="41"/>
      <c r="B327" s="325"/>
      <c r="C327" s="325"/>
      <c r="D327" s="325"/>
      <c r="E327" s="325"/>
      <c r="F327" s="325"/>
      <c r="G327" s="325"/>
      <c r="H327" s="325"/>
      <c r="I327" s="325"/>
      <c r="J327" s="41"/>
      <c r="K327" s="73"/>
      <c r="L327" s="73"/>
      <c r="M327" s="73"/>
      <c r="N327" s="377"/>
      <c r="O327" s="378"/>
      <c r="P327" s="378"/>
      <c r="Q327" s="378"/>
      <c r="R327" s="378"/>
      <c r="S327" s="379"/>
      <c r="T327" s="38"/>
    </row>
    <row r="328" spans="1:20" ht="15" customHeight="1" x14ac:dyDescent="0.25">
      <c r="A328" s="41"/>
      <c r="B328" s="325"/>
      <c r="C328" s="325"/>
      <c r="D328" s="325"/>
      <c r="E328" s="325"/>
      <c r="F328" s="325"/>
      <c r="G328" s="325"/>
      <c r="H328" s="325"/>
      <c r="I328" s="325"/>
      <c r="J328" s="41"/>
      <c r="K328" s="73"/>
      <c r="L328" s="73"/>
      <c r="M328" s="73"/>
      <c r="N328" s="377"/>
      <c r="O328" s="378"/>
      <c r="P328" s="378"/>
      <c r="Q328" s="378"/>
      <c r="R328" s="378"/>
      <c r="S328" s="379"/>
      <c r="T328" s="38"/>
    </row>
    <row r="329" spans="1:20" ht="15" customHeight="1" x14ac:dyDescent="0.25">
      <c r="A329" s="41"/>
      <c r="B329" s="325"/>
      <c r="C329" s="325"/>
      <c r="D329" s="325"/>
      <c r="E329" s="325"/>
      <c r="F329" s="325"/>
      <c r="G329" s="325"/>
      <c r="H329" s="325"/>
      <c r="I329" s="325"/>
      <c r="J329" s="41"/>
      <c r="K329" s="73"/>
      <c r="L329" s="73"/>
      <c r="M329" s="73"/>
      <c r="N329" s="377"/>
      <c r="O329" s="378"/>
      <c r="P329" s="378"/>
      <c r="Q329" s="378"/>
      <c r="R329" s="378"/>
      <c r="S329" s="379"/>
      <c r="T329" s="38"/>
    </row>
    <row r="330" spans="1:20" ht="15" customHeight="1" x14ac:dyDescent="0.25">
      <c r="A330" s="41"/>
      <c r="B330" s="325"/>
      <c r="C330" s="325"/>
      <c r="D330" s="325"/>
      <c r="E330" s="325"/>
      <c r="F330" s="325"/>
      <c r="G330" s="325"/>
      <c r="H330" s="325"/>
      <c r="I330" s="325"/>
      <c r="J330" s="41"/>
      <c r="K330" s="73"/>
      <c r="L330" s="73"/>
      <c r="M330" s="73"/>
      <c r="N330" s="377"/>
      <c r="O330" s="378"/>
      <c r="P330" s="378"/>
      <c r="Q330" s="378"/>
      <c r="R330" s="378"/>
      <c r="S330" s="379"/>
      <c r="T330" s="38"/>
    </row>
    <row r="331" spans="1:20" ht="15" customHeight="1" x14ac:dyDescent="0.25">
      <c r="A331" s="41"/>
      <c r="B331" s="569" t="s">
        <v>831</v>
      </c>
      <c r="C331" s="569"/>
      <c r="D331" s="569"/>
      <c r="E331" s="569"/>
      <c r="F331" s="569"/>
      <c r="G331" s="569"/>
      <c r="H331" s="569"/>
      <c r="I331" s="569"/>
      <c r="J331" s="41"/>
      <c r="K331" s="73"/>
      <c r="L331" s="73"/>
      <c r="M331" s="73"/>
      <c r="N331" s="377"/>
      <c r="O331" s="378"/>
      <c r="P331" s="378"/>
      <c r="Q331" s="378"/>
      <c r="R331" s="378"/>
      <c r="S331" s="379"/>
      <c r="T331" s="38"/>
    </row>
    <row r="332" spans="1:20" ht="15" customHeight="1" x14ac:dyDescent="0.25">
      <c r="A332" s="41"/>
      <c r="B332" s="41"/>
      <c r="C332" s="41"/>
      <c r="D332" s="41"/>
      <c r="E332" s="41"/>
      <c r="F332" s="41"/>
      <c r="G332" s="41"/>
      <c r="H332" s="41"/>
      <c r="I332" s="41"/>
      <c r="J332" s="41"/>
      <c r="K332" s="73"/>
      <c r="L332" s="73"/>
      <c r="M332" s="73"/>
      <c r="N332" s="377"/>
      <c r="O332" s="378"/>
      <c r="P332" s="378"/>
      <c r="Q332" s="378"/>
      <c r="R332" s="378"/>
      <c r="S332" s="379"/>
      <c r="T332" s="38"/>
    </row>
    <row r="333" spans="1:20" ht="15" customHeight="1" x14ac:dyDescent="0.25">
      <c r="A333" s="41"/>
      <c r="B333" s="325" t="s">
        <v>833</v>
      </c>
      <c r="C333" s="325"/>
      <c r="D333" s="325"/>
      <c r="E333" s="325"/>
      <c r="F333" s="325"/>
      <c r="G333" s="325"/>
      <c r="H333" s="325"/>
      <c r="I333" s="325"/>
      <c r="J333" s="60" t="str">
        <f>IF(CHECKING!$B$159=TRUE,10,"")</f>
        <v/>
      </c>
      <c r="K333" s="73"/>
      <c r="L333" s="73"/>
      <c r="M333" s="73"/>
      <c r="N333" s="377"/>
      <c r="O333" s="378"/>
      <c r="P333" s="378"/>
      <c r="Q333" s="378"/>
      <c r="R333" s="378"/>
      <c r="S333" s="379"/>
      <c r="T333" s="38"/>
    </row>
    <row r="334" spans="1:20" ht="15" customHeight="1" x14ac:dyDescent="0.25">
      <c r="A334" s="41"/>
      <c r="B334" s="325"/>
      <c r="C334" s="325"/>
      <c r="D334" s="325"/>
      <c r="E334" s="325"/>
      <c r="F334" s="325"/>
      <c r="G334" s="325"/>
      <c r="H334" s="325"/>
      <c r="I334" s="325"/>
      <c r="J334" s="41"/>
      <c r="K334" s="73"/>
      <c r="L334" s="73"/>
      <c r="M334" s="73"/>
      <c r="N334" s="377"/>
      <c r="O334" s="378"/>
      <c r="P334" s="378"/>
      <c r="Q334" s="378"/>
      <c r="R334" s="378"/>
      <c r="S334" s="379"/>
      <c r="T334" s="38"/>
    </row>
    <row r="335" spans="1:20" ht="15" customHeight="1" x14ac:dyDescent="0.25">
      <c r="A335" s="41"/>
      <c r="B335" s="325"/>
      <c r="C335" s="325"/>
      <c r="D335" s="325"/>
      <c r="E335" s="325"/>
      <c r="F335" s="325"/>
      <c r="G335" s="325"/>
      <c r="H335" s="325"/>
      <c r="I335" s="325"/>
      <c r="J335" s="41"/>
      <c r="K335" s="73"/>
      <c r="L335" s="73"/>
      <c r="M335" s="73"/>
      <c r="N335" s="377"/>
      <c r="O335" s="378"/>
      <c r="P335" s="378"/>
      <c r="Q335" s="378"/>
      <c r="R335" s="378"/>
      <c r="S335" s="379"/>
      <c r="T335" s="38"/>
    </row>
    <row r="336" spans="1:20" ht="15" customHeight="1" x14ac:dyDescent="0.25">
      <c r="A336" s="41"/>
      <c r="B336" s="325"/>
      <c r="C336" s="325"/>
      <c r="D336" s="325"/>
      <c r="E336" s="325"/>
      <c r="F336" s="325"/>
      <c r="G336" s="325"/>
      <c r="H336" s="325"/>
      <c r="I336" s="325"/>
      <c r="J336" s="41"/>
      <c r="K336" s="73"/>
      <c r="L336" s="73"/>
      <c r="M336" s="73"/>
      <c r="N336" s="377"/>
      <c r="O336" s="378"/>
      <c r="P336" s="378"/>
      <c r="Q336" s="378"/>
      <c r="R336" s="378"/>
      <c r="S336" s="379"/>
      <c r="T336" s="38"/>
    </row>
    <row r="337" spans="1:20" ht="15" customHeight="1" x14ac:dyDescent="0.25">
      <c r="A337" s="41"/>
      <c r="B337" s="569" t="s">
        <v>832</v>
      </c>
      <c r="C337" s="569"/>
      <c r="D337" s="569"/>
      <c r="E337" s="569"/>
      <c r="F337" s="569"/>
      <c r="G337" s="569"/>
      <c r="H337" s="569"/>
      <c r="I337" s="569"/>
      <c r="J337" s="41"/>
      <c r="K337" s="73"/>
      <c r="L337" s="73"/>
      <c r="M337" s="73"/>
      <c r="N337" s="377"/>
      <c r="O337" s="378"/>
      <c r="P337" s="378"/>
      <c r="Q337" s="378"/>
      <c r="R337" s="378"/>
      <c r="S337" s="379"/>
      <c r="T337" s="38"/>
    </row>
    <row r="338" spans="1:20" ht="15" customHeight="1" x14ac:dyDescent="0.25">
      <c r="A338" s="41"/>
      <c r="B338" s="41"/>
      <c r="C338" s="41"/>
      <c r="D338" s="41"/>
      <c r="E338" s="41"/>
      <c r="F338" s="41"/>
      <c r="G338" s="41"/>
      <c r="H338" s="41"/>
      <c r="I338" s="41"/>
      <c r="J338" s="41"/>
      <c r="K338" s="73"/>
      <c r="L338" s="73"/>
      <c r="M338" s="73"/>
      <c r="N338" s="377"/>
      <c r="O338" s="378"/>
      <c r="P338" s="378"/>
      <c r="Q338" s="378"/>
      <c r="R338" s="378"/>
      <c r="S338" s="379"/>
      <c r="T338" s="38"/>
    </row>
    <row r="339" spans="1:20" ht="15" customHeight="1" x14ac:dyDescent="0.25">
      <c r="A339" s="41"/>
      <c r="B339" s="568" t="s">
        <v>868</v>
      </c>
      <c r="C339" s="568"/>
      <c r="D339" s="568"/>
      <c r="E339" s="568"/>
      <c r="F339" s="568"/>
      <c r="G339" s="568"/>
      <c r="H339" s="568"/>
      <c r="I339" s="568"/>
      <c r="J339" s="60" t="str">
        <f>IF(CHECKING!$B$160=TRUE,10,"")</f>
        <v/>
      </c>
      <c r="K339" s="73"/>
      <c r="L339" s="73"/>
      <c r="M339" s="38"/>
      <c r="N339" s="377"/>
      <c r="O339" s="378"/>
      <c r="P339" s="378"/>
      <c r="Q339" s="378"/>
      <c r="R339" s="378"/>
      <c r="S339" s="379"/>
      <c r="T339" s="38"/>
    </row>
    <row r="340" spans="1:20" ht="15" customHeight="1" x14ac:dyDescent="0.25">
      <c r="A340" s="41"/>
      <c r="B340" s="568"/>
      <c r="C340" s="568"/>
      <c r="D340" s="568"/>
      <c r="E340" s="568"/>
      <c r="F340" s="568"/>
      <c r="G340" s="568"/>
      <c r="H340" s="568"/>
      <c r="I340" s="568"/>
      <c r="J340" s="41"/>
      <c r="K340" s="73"/>
      <c r="L340" s="73"/>
      <c r="M340" s="38"/>
      <c r="N340" s="377"/>
      <c r="O340" s="378"/>
      <c r="P340" s="378"/>
      <c r="Q340" s="378"/>
      <c r="R340" s="378"/>
      <c r="S340" s="379"/>
      <c r="T340" s="38"/>
    </row>
    <row r="341" spans="1:20" ht="15" customHeight="1" x14ac:dyDescent="0.25">
      <c r="A341" s="41"/>
      <c r="B341" s="568"/>
      <c r="C341" s="568"/>
      <c r="D341" s="568"/>
      <c r="E341" s="568"/>
      <c r="F341" s="568"/>
      <c r="G341" s="568"/>
      <c r="H341" s="568"/>
      <c r="I341" s="568"/>
      <c r="J341" s="41"/>
      <c r="K341" s="73"/>
      <c r="L341" s="73"/>
      <c r="M341" s="38"/>
      <c r="N341" s="377"/>
      <c r="O341" s="378"/>
      <c r="P341" s="378"/>
      <c r="Q341" s="378"/>
      <c r="R341" s="378"/>
      <c r="S341" s="379"/>
      <c r="T341" s="38"/>
    </row>
    <row r="342" spans="1:20" ht="15" customHeight="1" x14ac:dyDescent="0.25">
      <c r="A342" s="41"/>
      <c r="B342" s="568"/>
      <c r="C342" s="568"/>
      <c r="D342" s="568"/>
      <c r="E342" s="568"/>
      <c r="F342" s="568"/>
      <c r="G342" s="568"/>
      <c r="H342" s="568"/>
      <c r="I342" s="568"/>
      <c r="J342" s="41"/>
      <c r="K342" s="73"/>
      <c r="L342" s="73"/>
      <c r="M342" s="38"/>
      <c r="N342" s="377"/>
      <c r="O342" s="378"/>
      <c r="P342" s="378"/>
      <c r="Q342" s="378"/>
      <c r="R342" s="378"/>
      <c r="S342" s="379"/>
      <c r="T342" s="38"/>
    </row>
    <row r="343" spans="1:20" ht="15" customHeight="1" x14ac:dyDescent="0.25">
      <c r="A343" s="41"/>
      <c r="B343" s="569" t="s">
        <v>867</v>
      </c>
      <c r="C343" s="569"/>
      <c r="D343" s="569"/>
      <c r="E343" s="569"/>
      <c r="F343" s="569"/>
      <c r="G343" s="569"/>
      <c r="H343" s="569"/>
      <c r="I343" s="569"/>
      <c r="J343" s="41"/>
      <c r="K343" s="73"/>
      <c r="L343" s="73"/>
      <c r="M343" s="38"/>
      <c r="N343" s="377"/>
      <c r="O343" s="378"/>
      <c r="P343" s="378"/>
      <c r="Q343" s="378"/>
      <c r="R343" s="378"/>
      <c r="S343" s="379"/>
      <c r="T343" s="38"/>
    </row>
    <row r="344" spans="1:20" ht="15" customHeight="1" x14ac:dyDescent="0.25">
      <c r="A344" s="41"/>
      <c r="B344" s="237"/>
      <c r="C344" s="237"/>
      <c r="D344" s="237"/>
      <c r="E344" s="237"/>
      <c r="F344" s="237"/>
      <c r="G344" s="237"/>
      <c r="H344" s="237"/>
      <c r="I344" s="237"/>
      <c r="J344" s="41"/>
      <c r="K344" s="73"/>
      <c r="L344" s="73"/>
      <c r="M344" s="38"/>
      <c r="N344" s="377"/>
      <c r="O344" s="378"/>
      <c r="P344" s="378"/>
      <c r="Q344" s="378"/>
      <c r="R344" s="378"/>
      <c r="S344" s="379"/>
      <c r="T344" s="38"/>
    </row>
    <row r="345" spans="1:20" ht="15" customHeight="1" x14ac:dyDescent="0.25">
      <c r="A345" s="41"/>
      <c r="B345" s="330" t="s">
        <v>926</v>
      </c>
      <c r="C345" s="330"/>
      <c r="D345" s="330"/>
      <c r="E345" s="330"/>
      <c r="F345" s="330"/>
      <c r="G345" s="330"/>
      <c r="H345" s="330"/>
      <c r="I345" s="330"/>
      <c r="J345" s="248" t="str">
        <f>IF(CHECKING!$B$161=TRUE,10,"")</f>
        <v/>
      </c>
      <c r="K345" s="73"/>
      <c r="L345" s="73"/>
      <c r="M345" s="38"/>
      <c r="N345" s="377"/>
      <c r="O345" s="378"/>
      <c r="P345" s="378"/>
      <c r="Q345" s="378"/>
      <c r="R345" s="378"/>
      <c r="S345" s="379"/>
      <c r="T345" s="38"/>
    </row>
    <row r="346" spans="1:20" ht="15" customHeight="1" x14ac:dyDescent="0.25">
      <c r="A346" s="41"/>
      <c r="B346" s="330"/>
      <c r="C346" s="330"/>
      <c r="D346" s="330"/>
      <c r="E346" s="330"/>
      <c r="F346" s="330"/>
      <c r="G346" s="330"/>
      <c r="H346" s="330"/>
      <c r="I346" s="330"/>
      <c r="J346" s="41"/>
      <c r="K346" s="73"/>
      <c r="L346" s="73"/>
      <c r="M346" s="38"/>
      <c r="N346" s="380"/>
      <c r="O346" s="381"/>
      <c r="P346" s="381"/>
      <c r="Q346" s="381"/>
      <c r="R346" s="381"/>
      <c r="S346" s="382"/>
      <c r="T346" s="38"/>
    </row>
    <row r="347" spans="1:20" ht="15" customHeight="1" x14ac:dyDescent="0.25">
      <c r="A347" s="41"/>
      <c r="B347" s="237"/>
      <c r="C347" s="237"/>
      <c r="D347" s="237"/>
      <c r="E347" s="237"/>
      <c r="F347" s="237"/>
      <c r="G347" s="237"/>
      <c r="H347" s="237"/>
      <c r="I347" s="237"/>
      <c r="J347" s="41"/>
      <c r="K347" s="73"/>
      <c r="L347" s="73"/>
      <c r="M347" s="38"/>
      <c r="N347" s="238"/>
      <c r="O347" s="238"/>
      <c r="P347" s="238"/>
      <c r="Q347" s="238"/>
      <c r="R347" s="238"/>
      <c r="S347" s="238"/>
      <c r="T347" s="38"/>
    </row>
    <row r="348" spans="1:20" ht="15" customHeight="1" x14ac:dyDescent="0.25">
      <c r="A348" s="51"/>
      <c r="B348" s="51"/>
      <c r="C348" s="51"/>
      <c r="D348" s="51"/>
      <c r="E348" s="51"/>
      <c r="F348" s="51"/>
      <c r="G348" s="51"/>
      <c r="H348" s="51"/>
      <c r="I348" s="51"/>
      <c r="J348" s="51"/>
      <c r="K348" s="38"/>
      <c r="L348" s="38"/>
      <c r="M348" s="38"/>
      <c r="N348" s="38"/>
      <c r="O348" s="38"/>
      <c r="P348" s="38"/>
      <c r="Q348" s="38"/>
      <c r="R348" s="38"/>
      <c r="S348" s="38"/>
      <c r="T348" s="38"/>
    </row>
    <row r="349" spans="1:20" ht="15" customHeight="1" x14ac:dyDescent="0.25">
      <c r="A349" s="332" t="s">
        <v>836</v>
      </c>
      <c r="B349" s="332"/>
      <c r="C349" s="332"/>
      <c r="D349" s="332"/>
      <c r="E349" s="332"/>
      <c r="F349" s="332"/>
      <c r="G349" s="332"/>
      <c r="H349" s="332"/>
      <c r="I349" s="332"/>
      <c r="J349" s="332"/>
      <c r="K349" s="73"/>
      <c r="L349" s="73"/>
      <c r="M349" s="38"/>
      <c r="N349" s="38"/>
      <c r="O349" s="38"/>
      <c r="P349" s="38"/>
      <c r="Q349" s="38"/>
      <c r="R349" s="38"/>
      <c r="S349" s="38"/>
      <c r="T349" s="38"/>
    </row>
    <row r="350" spans="1:20" x14ac:dyDescent="0.25">
      <c r="A350" s="41"/>
      <c r="B350" s="41"/>
      <c r="C350" s="41"/>
      <c r="D350" s="41"/>
      <c r="E350" s="41"/>
      <c r="F350" s="41"/>
      <c r="G350" s="41"/>
      <c r="H350" s="41"/>
      <c r="I350" s="41"/>
      <c r="J350" s="41"/>
      <c r="K350" s="73"/>
      <c r="L350" s="73"/>
      <c r="M350" s="38"/>
      <c r="N350" s="38"/>
      <c r="O350" s="38"/>
      <c r="P350" s="38"/>
      <c r="Q350" s="38"/>
      <c r="R350" s="38"/>
      <c r="S350" s="38"/>
      <c r="T350" s="38"/>
    </row>
    <row r="351" spans="1:20" x14ac:dyDescent="0.25">
      <c r="A351" s="41"/>
      <c r="B351" s="46" t="s">
        <v>865</v>
      </c>
      <c r="C351" s="160">
        <f>IF($F$158&lt;&gt;"",Dropdowns!$X$11,0)</f>
        <v>0</v>
      </c>
      <c r="D351" s="328"/>
      <c r="E351" s="329"/>
      <c r="F351" s="329"/>
      <c r="G351" s="329"/>
      <c r="H351" s="329"/>
      <c r="I351" s="329"/>
      <c r="J351" s="329"/>
      <c r="K351" s="73"/>
      <c r="L351" s="73"/>
      <c r="M351" s="38"/>
      <c r="N351" s="38"/>
      <c r="O351" s="38"/>
      <c r="P351" s="38"/>
      <c r="Q351" s="38"/>
      <c r="R351" s="38"/>
      <c r="S351" s="38"/>
      <c r="T351" s="38"/>
    </row>
    <row r="352" spans="1:20" x14ac:dyDescent="0.25">
      <c r="A352" s="132"/>
      <c r="B352" s="41"/>
      <c r="C352" s="41"/>
      <c r="D352" s="41"/>
      <c r="E352" s="41"/>
      <c r="F352" s="41"/>
      <c r="G352" s="41"/>
      <c r="H352" s="41"/>
      <c r="I352" s="41"/>
      <c r="J352" s="41"/>
      <c r="K352" s="73"/>
      <c r="L352" s="73"/>
      <c r="M352" s="38"/>
      <c r="N352" s="38"/>
      <c r="O352" s="38"/>
      <c r="P352" s="38"/>
      <c r="Q352" s="38"/>
      <c r="R352" s="38"/>
      <c r="S352" s="38"/>
      <c r="T352" s="38"/>
    </row>
    <row r="353" spans="1:20" x14ac:dyDescent="0.25">
      <c r="A353" s="386" t="s">
        <v>934</v>
      </c>
      <c r="B353" s="386"/>
      <c r="C353" s="386"/>
      <c r="D353" s="386"/>
      <c r="E353" s="386"/>
      <c r="F353" s="386"/>
      <c r="G353" s="386"/>
      <c r="H353" s="386"/>
      <c r="I353" s="386"/>
      <c r="J353" s="386"/>
      <c r="K353" s="73"/>
      <c r="L353" s="73"/>
      <c r="M353" s="38"/>
      <c r="N353" s="38"/>
      <c r="O353" s="38"/>
      <c r="P353" s="38"/>
      <c r="Q353" s="38"/>
      <c r="R353" s="38"/>
      <c r="S353" s="38"/>
      <c r="T353" s="38"/>
    </row>
    <row r="354" spans="1:20" x14ac:dyDescent="0.25">
      <c r="A354" s="132"/>
      <c r="B354" s="41"/>
      <c r="C354" s="41"/>
      <c r="D354" s="41"/>
      <c r="E354" s="41"/>
      <c r="F354" s="41"/>
      <c r="G354" s="41"/>
      <c r="H354" s="41"/>
      <c r="I354" s="41"/>
      <c r="J354" s="41"/>
      <c r="K354" s="73"/>
      <c r="L354" s="73"/>
      <c r="M354" s="38"/>
      <c r="N354" s="38"/>
      <c r="O354" s="38"/>
      <c r="P354" s="38"/>
      <c r="Q354" s="38"/>
      <c r="R354" s="38"/>
      <c r="S354" s="38"/>
      <c r="T354" s="38"/>
    </row>
    <row r="355" spans="1:20" ht="15" customHeight="1" x14ac:dyDescent="0.25">
      <c r="A355" s="555" t="s">
        <v>962</v>
      </c>
      <c r="B355" s="556"/>
      <c r="C355" s="556"/>
      <c r="D355" s="556"/>
      <c r="E355" s="556"/>
      <c r="F355" s="556"/>
      <c r="G355" s="556"/>
      <c r="H355" s="556"/>
      <c r="I355" s="556"/>
      <c r="J355" s="557"/>
      <c r="K355" s="73"/>
      <c r="L355" s="73"/>
      <c r="M355" s="38"/>
      <c r="N355" s="374"/>
      <c r="O355" s="375"/>
      <c r="P355" s="375"/>
      <c r="Q355" s="375"/>
      <c r="R355" s="375"/>
      <c r="S355" s="376"/>
      <c r="T355" s="38"/>
    </row>
    <row r="356" spans="1:20" x14ac:dyDescent="0.25">
      <c r="A356" s="558"/>
      <c r="B356" s="559"/>
      <c r="C356" s="559"/>
      <c r="D356" s="559"/>
      <c r="E356" s="559"/>
      <c r="F356" s="559"/>
      <c r="G356" s="559"/>
      <c r="H356" s="559"/>
      <c r="I356" s="559"/>
      <c r="J356" s="560"/>
      <c r="K356" s="73"/>
      <c r="L356" s="73"/>
      <c r="M356" s="38"/>
      <c r="N356" s="377"/>
      <c r="O356" s="378"/>
      <c r="P356" s="378"/>
      <c r="Q356" s="378"/>
      <c r="R356" s="378"/>
      <c r="S356" s="379"/>
      <c r="T356" s="38"/>
    </row>
    <row r="357" spans="1:20" ht="15" customHeight="1" x14ac:dyDescent="0.25">
      <c r="A357" s="555" t="s">
        <v>847</v>
      </c>
      <c r="B357" s="556"/>
      <c r="C357" s="556"/>
      <c r="D357" s="556"/>
      <c r="E357" s="556"/>
      <c r="F357" s="556"/>
      <c r="G357" s="556"/>
      <c r="H357" s="556"/>
      <c r="I357" s="556"/>
      <c r="J357" s="557"/>
      <c r="K357" s="73"/>
      <c r="L357" s="73"/>
      <c r="M357" s="38"/>
      <c r="N357" s="380"/>
      <c r="O357" s="381"/>
      <c r="P357" s="381"/>
      <c r="Q357" s="381"/>
      <c r="R357" s="381"/>
      <c r="S357" s="382"/>
      <c r="T357" s="38"/>
    </row>
    <row r="358" spans="1:20" x14ac:dyDescent="0.25">
      <c r="A358" s="558"/>
      <c r="B358" s="559"/>
      <c r="C358" s="559"/>
      <c r="D358" s="559"/>
      <c r="E358" s="559"/>
      <c r="F358" s="559"/>
      <c r="G358" s="559"/>
      <c r="H358" s="559"/>
      <c r="I358" s="559"/>
      <c r="J358" s="560"/>
      <c r="K358" s="73"/>
      <c r="L358" s="73"/>
      <c r="M358" s="38"/>
      <c r="N358" s="38"/>
      <c r="O358" s="38"/>
      <c r="P358" s="38"/>
      <c r="Q358" s="38"/>
      <c r="R358" s="38"/>
      <c r="S358" s="38"/>
      <c r="T358" s="38"/>
    </row>
    <row r="359" spans="1:20" x14ac:dyDescent="0.25">
      <c r="A359" s="161"/>
      <c r="B359" s="161"/>
      <c r="C359" s="161"/>
      <c r="D359" s="161"/>
      <c r="E359" s="161"/>
      <c r="F359" s="161"/>
      <c r="G359" s="161"/>
      <c r="H359" s="161"/>
      <c r="I359" s="161"/>
      <c r="J359" s="161"/>
      <c r="K359" s="73"/>
      <c r="L359" s="73"/>
      <c r="M359" s="38"/>
      <c r="N359" s="38"/>
      <c r="O359" s="38"/>
      <c r="P359" s="38"/>
      <c r="Q359" s="38"/>
      <c r="R359" s="38"/>
      <c r="S359" s="38"/>
      <c r="T359" s="38"/>
    </row>
    <row r="360" spans="1:20" x14ac:dyDescent="0.25">
      <c r="A360" s="103" t="s">
        <v>837</v>
      </c>
      <c r="B360" s="41"/>
      <c r="C360" s="41"/>
      <c r="D360" s="41"/>
      <c r="E360" s="41"/>
      <c r="F360" s="41"/>
      <c r="G360" s="41"/>
      <c r="H360" s="41"/>
      <c r="I360" s="41"/>
      <c r="J360" s="41"/>
      <c r="K360" s="73"/>
      <c r="L360" s="73"/>
      <c r="M360" s="38"/>
      <c r="N360" s="374"/>
      <c r="O360" s="375"/>
      <c r="P360" s="375"/>
      <c r="Q360" s="375"/>
      <c r="R360" s="375"/>
      <c r="S360" s="376"/>
      <c r="T360" s="38"/>
    </row>
    <row r="361" spans="1:20" x14ac:dyDescent="0.25">
      <c r="A361" s="41"/>
      <c r="B361" s="561" t="s">
        <v>838</v>
      </c>
      <c r="C361" s="561"/>
      <c r="D361" s="561" t="s">
        <v>839</v>
      </c>
      <c r="E361" s="561"/>
      <c r="F361" s="162" t="s">
        <v>840</v>
      </c>
      <c r="G361" s="163" t="s">
        <v>841</v>
      </c>
      <c r="H361" s="163"/>
      <c r="I361" s="162" t="s">
        <v>842</v>
      </c>
      <c r="J361" s="41"/>
      <c r="K361" s="73"/>
      <c r="L361" s="73"/>
      <c r="M361" s="38"/>
      <c r="N361" s="377"/>
      <c r="O361" s="378"/>
      <c r="P361" s="378"/>
      <c r="Q361" s="378"/>
      <c r="R361" s="378"/>
      <c r="S361" s="379"/>
      <c r="T361" s="38"/>
    </row>
    <row r="362" spans="1:20" x14ac:dyDescent="0.25">
      <c r="A362" s="164"/>
      <c r="B362" s="563"/>
      <c r="C362" s="562"/>
      <c r="D362" s="564">
        <v>85210</v>
      </c>
      <c r="E362" s="564"/>
      <c r="F362" s="165" t="s">
        <v>843</v>
      </c>
      <c r="G362" s="562" t="s">
        <v>844</v>
      </c>
      <c r="H362" s="562"/>
      <c r="I362" s="166">
        <v>10</v>
      </c>
      <c r="J362" s="164"/>
      <c r="K362" s="73"/>
      <c r="L362" s="73"/>
      <c r="M362" s="38"/>
      <c r="N362" s="377"/>
      <c r="O362" s="378"/>
      <c r="P362" s="378"/>
      <c r="Q362" s="378"/>
      <c r="R362" s="378"/>
      <c r="S362" s="379"/>
      <c r="T362" s="38"/>
    </row>
    <row r="363" spans="1:20" x14ac:dyDescent="0.25">
      <c r="A363" s="41"/>
      <c r="B363" s="565" t="s">
        <v>845</v>
      </c>
      <c r="C363" s="565"/>
      <c r="D363" s="41"/>
      <c r="E363" s="41"/>
      <c r="F363" s="41"/>
      <c r="G363" s="566" t="s">
        <v>846</v>
      </c>
      <c r="H363" s="566"/>
      <c r="I363" s="41"/>
      <c r="J363" s="41"/>
      <c r="K363" s="73"/>
      <c r="L363" s="73"/>
      <c r="M363" s="38"/>
      <c r="N363" s="377"/>
      <c r="O363" s="378"/>
      <c r="P363" s="378"/>
      <c r="Q363" s="378"/>
      <c r="R363" s="378"/>
      <c r="S363" s="379"/>
      <c r="T363" s="38"/>
    </row>
    <row r="364" spans="1:20" x14ac:dyDescent="0.25">
      <c r="A364" s="41"/>
      <c r="B364" s="167" t="str">
        <f>CONCATENATE(IF(LEN($B$362)&lt;&gt;6,"must be 6 characters",""),IF(ISNUMBER(FIND("999",$B$362))," / can't use 999 code ! ",""))</f>
        <v>must be 6 characters</v>
      </c>
      <c r="C364" s="41"/>
      <c r="D364" s="135"/>
      <c r="E364" s="41"/>
      <c r="F364" s="41"/>
      <c r="G364" s="135" t="str">
        <f>IF(LEN($G$362)&lt;&gt;5,"must be 5 characters","")</f>
        <v/>
      </c>
      <c r="H364" s="41"/>
      <c r="I364" s="41"/>
      <c r="J364" s="41"/>
      <c r="K364" s="73"/>
      <c r="L364" s="73"/>
      <c r="M364" s="38"/>
      <c r="N364" s="380"/>
      <c r="O364" s="381"/>
      <c r="P364" s="381"/>
      <c r="Q364" s="381"/>
      <c r="R364" s="381"/>
      <c r="S364" s="382"/>
      <c r="T364" s="38"/>
    </row>
    <row r="365" spans="1:20" x14ac:dyDescent="0.25">
      <c r="A365" s="41"/>
      <c r="B365" s="167"/>
      <c r="C365" s="164"/>
      <c r="D365" s="135"/>
      <c r="E365" s="41"/>
      <c r="F365" s="41"/>
      <c r="G365" s="135"/>
      <c r="H365" s="41"/>
      <c r="I365" s="41"/>
      <c r="J365" s="41"/>
      <c r="K365" s="73"/>
      <c r="L365" s="73"/>
      <c r="M365" s="38"/>
      <c r="N365" s="38"/>
      <c r="O365" s="38"/>
      <c r="P365" s="38"/>
      <c r="Q365" s="38"/>
      <c r="R365" s="38"/>
      <c r="S365" s="38"/>
      <c r="T365" s="38"/>
    </row>
    <row r="366" spans="1:20" ht="15" customHeight="1" x14ac:dyDescent="0.25">
      <c r="A366" s="51"/>
      <c r="B366" s="51"/>
      <c r="C366" s="51"/>
      <c r="D366" s="51"/>
      <c r="E366" s="51"/>
      <c r="F366" s="51"/>
      <c r="G366" s="51"/>
      <c r="H366" s="51"/>
      <c r="I366" s="51"/>
      <c r="J366" s="51"/>
      <c r="K366" s="38"/>
      <c r="L366" s="38"/>
      <c r="M366" s="38"/>
      <c r="N366" s="38"/>
      <c r="O366" s="38"/>
      <c r="P366" s="38"/>
      <c r="Q366" s="38"/>
      <c r="R366" s="38"/>
      <c r="S366" s="38"/>
      <c r="T366" s="38"/>
    </row>
    <row r="367" spans="1:20" x14ac:dyDescent="0.25">
      <c r="A367" s="537" t="s">
        <v>866</v>
      </c>
      <c r="B367" s="538"/>
      <c r="C367" s="538"/>
      <c r="D367" s="538"/>
      <c r="E367" s="538"/>
      <c r="F367" s="538"/>
      <c r="G367" s="538"/>
      <c r="H367" s="538"/>
      <c r="I367" s="538"/>
      <c r="J367" s="539"/>
      <c r="K367" s="38"/>
      <c r="L367" s="38"/>
      <c r="M367" s="38"/>
      <c r="N367" s="38"/>
      <c r="O367" s="38"/>
      <c r="P367" s="38"/>
      <c r="Q367" s="38"/>
      <c r="R367" s="38"/>
      <c r="S367" s="38"/>
      <c r="T367" s="38"/>
    </row>
    <row r="368" spans="1:20" x14ac:dyDescent="0.25">
      <c r="A368" s="540"/>
      <c r="B368" s="541"/>
      <c r="C368" s="541"/>
      <c r="D368" s="541"/>
      <c r="E368" s="541"/>
      <c r="F368" s="541"/>
      <c r="G368" s="541"/>
      <c r="H368" s="541"/>
      <c r="I368" s="541"/>
      <c r="J368" s="542"/>
      <c r="K368" s="38"/>
      <c r="L368" s="38"/>
      <c r="M368" s="38"/>
      <c r="N368" s="38"/>
      <c r="O368" s="38"/>
      <c r="P368" s="38"/>
      <c r="Q368" s="38"/>
      <c r="R368" s="38"/>
      <c r="S368" s="38"/>
      <c r="T368" s="38"/>
    </row>
    <row r="369" spans="1:20" ht="15" customHeight="1" x14ac:dyDescent="0.25">
      <c r="A369" s="543"/>
      <c r="B369" s="544"/>
      <c r="C369" s="544"/>
      <c r="D369" s="544"/>
      <c r="E369" s="544"/>
      <c r="F369" s="544"/>
      <c r="G369" s="544"/>
      <c r="H369" s="544"/>
      <c r="I369" s="544"/>
      <c r="J369" s="545"/>
      <c r="K369" s="38"/>
      <c r="L369" s="38"/>
      <c r="M369" s="38"/>
      <c r="N369" s="38"/>
      <c r="O369" s="38"/>
      <c r="P369" s="38"/>
      <c r="Q369" s="38"/>
      <c r="R369" s="38"/>
      <c r="S369" s="38"/>
      <c r="T369" s="38"/>
    </row>
    <row r="370" spans="1:20" x14ac:dyDescent="0.25">
      <c r="A370" s="546" t="s">
        <v>848</v>
      </c>
      <c r="B370" s="547"/>
      <c r="C370" s="547"/>
      <c r="D370" s="547"/>
      <c r="E370" s="547"/>
      <c r="F370" s="547"/>
      <c r="G370" s="547"/>
      <c r="H370" s="547"/>
      <c r="I370" s="547"/>
      <c r="J370" s="548"/>
      <c r="K370" s="38"/>
      <c r="L370" s="38"/>
      <c r="M370" s="38"/>
      <c r="N370" s="38"/>
      <c r="O370" s="38"/>
      <c r="P370" s="38"/>
      <c r="Q370" s="38"/>
      <c r="R370" s="38"/>
      <c r="S370" s="38"/>
      <c r="T370" s="38"/>
    </row>
    <row r="371" spans="1:20" x14ac:dyDescent="0.25">
      <c r="A371" s="549"/>
      <c r="B371" s="550"/>
      <c r="C371" s="550"/>
      <c r="D371" s="550"/>
      <c r="E371" s="550"/>
      <c r="F371" s="550"/>
      <c r="G371" s="550"/>
      <c r="H371" s="550"/>
      <c r="I371" s="550"/>
      <c r="J371" s="551"/>
      <c r="K371" s="38"/>
      <c r="L371" s="38"/>
      <c r="M371" s="38"/>
      <c r="N371" s="38"/>
      <c r="O371" s="38"/>
      <c r="P371" s="38"/>
      <c r="Q371" s="38"/>
      <c r="R371" s="38"/>
      <c r="S371" s="38"/>
      <c r="T371" s="38"/>
    </row>
    <row r="372" spans="1:20" x14ac:dyDescent="0.25">
      <c r="A372" s="552"/>
      <c r="B372" s="553"/>
      <c r="C372" s="553"/>
      <c r="D372" s="553"/>
      <c r="E372" s="553"/>
      <c r="F372" s="553"/>
      <c r="G372" s="553"/>
      <c r="H372" s="553"/>
      <c r="I372" s="553"/>
      <c r="J372" s="554"/>
      <c r="K372" s="38"/>
      <c r="L372" s="38"/>
      <c r="M372" s="38"/>
      <c r="N372" s="38"/>
      <c r="O372" s="38"/>
      <c r="P372" s="38"/>
      <c r="Q372" s="38"/>
      <c r="R372" s="38"/>
      <c r="S372" s="38"/>
      <c r="T372" s="38"/>
    </row>
    <row r="373" spans="1:20" x14ac:dyDescent="0.25">
      <c r="A373" s="103"/>
      <c r="B373" s="102"/>
      <c r="C373" s="102"/>
      <c r="D373" s="102"/>
      <c r="E373" s="102"/>
      <c r="F373" s="102"/>
      <c r="G373" s="102"/>
      <c r="H373" s="102"/>
      <c r="I373" s="102"/>
      <c r="J373" s="102"/>
      <c r="K373" s="38"/>
      <c r="L373" s="38"/>
      <c r="M373" s="38"/>
      <c r="N373" s="38"/>
      <c r="O373" s="38"/>
      <c r="P373" s="38"/>
      <c r="Q373" s="38"/>
      <c r="R373" s="38"/>
      <c r="S373" s="38"/>
      <c r="T373" s="38"/>
    </row>
    <row r="374" spans="1:20" ht="15.75" thickBot="1" x14ac:dyDescent="0.3">
      <c r="A374" s="169"/>
      <c r="B374" s="169"/>
      <c r="C374" s="169"/>
      <c r="D374" s="169"/>
      <c r="E374" s="169"/>
      <c r="F374" s="169"/>
      <c r="G374" s="169"/>
      <c r="H374" s="169"/>
      <c r="I374" s="169"/>
      <c r="J374" s="169"/>
      <c r="K374" s="73"/>
      <c r="L374" s="73"/>
      <c r="M374" s="73"/>
      <c r="N374" s="73"/>
      <c r="O374" s="73"/>
      <c r="P374" s="73"/>
      <c r="Q374" s="73"/>
      <c r="R374" s="73"/>
      <c r="S374" s="73"/>
      <c r="T374" s="73"/>
    </row>
    <row r="375" spans="1:20" ht="15.75" thickBot="1" x14ac:dyDescent="0.3">
      <c r="A375" s="41"/>
      <c r="B375" s="46"/>
      <c r="C375" s="46" t="s">
        <v>849</v>
      </c>
      <c r="D375" s="383"/>
      <c r="E375" s="384"/>
      <c r="F375" s="384"/>
      <c r="G375" s="384"/>
      <c r="H375" s="384"/>
      <c r="I375" s="385"/>
      <c r="J375" s="41"/>
      <c r="K375" s="73"/>
      <c r="L375" s="73"/>
      <c r="M375" s="73"/>
      <c r="N375" s="374"/>
      <c r="O375" s="375"/>
      <c r="P375" s="375"/>
      <c r="Q375" s="375"/>
      <c r="R375" s="375"/>
      <c r="S375" s="376"/>
      <c r="T375" s="73"/>
    </row>
    <row r="376" spans="1:20" ht="15.75" thickBot="1" x14ac:dyDescent="0.3">
      <c r="A376" s="41"/>
      <c r="B376" s="46"/>
      <c r="C376" s="46" t="s">
        <v>850</v>
      </c>
      <c r="D376" s="383"/>
      <c r="E376" s="384"/>
      <c r="F376" s="384"/>
      <c r="G376" s="384"/>
      <c r="H376" s="384"/>
      <c r="I376" s="385"/>
      <c r="J376" s="41"/>
      <c r="K376" s="73"/>
      <c r="L376" s="73"/>
      <c r="M376" s="73"/>
      <c r="N376" s="377"/>
      <c r="O376" s="378"/>
      <c r="P376" s="378"/>
      <c r="Q376" s="378"/>
      <c r="R376" s="378"/>
      <c r="S376" s="379"/>
      <c r="T376" s="73"/>
    </row>
    <row r="377" spans="1:20" ht="15.75" thickBot="1" x14ac:dyDescent="0.3">
      <c r="A377" s="41"/>
      <c r="B377" s="46"/>
      <c r="C377" s="46" t="s">
        <v>851</v>
      </c>
      <c r="D377" s="372"/>
      <c r="E377" s="430"/>
      <c r="F377" s="430"/>
      <c r="G377" s="430"/>
      <c r="H377" s="430"/>
      <c r="I377" s="373"/>
      <c r="J377" s="41"/>
      <c r="K377" s="73"/>
      <c r="L377" s="170"/>
      <c r="M377" s="73"/>
      <c r="N377" s="377"/>
      <c r="O377" s="378"/>
      <c r="P377" s="378"/>
      <c r="Q377" s="378"/>
      <c r="R377" s="378"/>
      <c r="S377" s="379"/>
      <c r="T377" s="73"/>
    </row>
    <row r="378" spans="1:20" ht="15.75" thickBot="1" x14ac:dyDescent="0.3">
      <c r="A378" s="41"/>
      <c r="B378" s="46"/>
      <c r="C378" s="46" t="s">
        <v>852</v>
      </c>
      <c r="D378" s="383"/>
      <c r="E378" s="384"/>
      <c r="F378" s="384"/>
      <c r="G378" s="384"/>
      <c r="H378" s="384"/>
      <c r="I378" s="385"/>
      <c r="J378" s="41"/>
      <c r="K378" s="73"/>
      <c r="L378" s="170"/>
      <c r="M378" s="73"/>
      <c r="N378" s="377"/>
      <c r="O378" s="378"/>
      <c r="P378" s="378"/>
      <c r="Q378" s="378"/>
      <c r="R378" s="378"/>
      <c r="S378" s="379"/>
      <c r="T378" s="73"/>
    </row>
    <row r="379" spans="1:20" ht="15.75" thickBot="1" x14ac:dyDescent="0.3">
      <c r="A379" s="41"/>
      <c r="B379" s="46"/>
      <c r="C379" s="46" t="s">
        <v>853</v>
      </c>
      <c r="D379" s="383"/>
      <c r="E379" s="384"/>
      <c r="F379" s="384"/>
      <c r="G379" s="384"/>
      <c r="H379" s="384"/>
      <c r="I379" s="385"/>
      <c r="J379" s="41"/>
      <c r="K379" s="73"/>
      <c r="L379" s="73"/>
      <c r="M379" s="73"/>
      <c r="N379" s="377"/>
      <c r="O379" s="378"/>
      <c r="P379" s="378"/>
      <c r="Q379" s="378"/>
      <c r="R379" s="378"/>
      <c r="S379" s="379"/>
      <c r="T379" s="73"/>
    </row>
    <row r="380" spans="1:20" ht="15.75" thickBot="1" x14ac:dyDescent="0.3">
      <c r="A380" s="41"/>
      <c r="B380" s="46"/>
      <c r="C380" s="46" t="s">
        <v>854</v>
      </c>
      <c r="D380" s="535"/>
      <c r="E380" s="384"/>
      <c r="F380" s="384"/>
      <c r="G380" s="384"/>
      <c r="H380" s="384"/>
      <c r="I380" s="385"/>
      <c r="J380" s="41"/>
      <c r="K380" s="73"/>
      <c r="L380" s="73"/>
      <c r="M380" s="73"/>
      <c r="N380" s="377"/>
      <c r="O380" s="378"/>
      <c r="P380" s="378"/>
      <c r="Q380" s="378"/>
      <c r="R380" s="378"/>
      <c r="S380" s="379"/>
      <c r="T380" s="73"/>
    </row>
    <row r="381" spans="1:20" x14ac:dyDescent="0.25">
      <c r="A381" s="41"/>
      <c r="B381" s="41"/>
      <c r="C381" s="41"/>
      <c r="D381" s="536" t="str">
        <f>IF($D$380&lt;&gt;"",IF(OR(LEFT($D$380,1)=" ",RIGHT($D$380,1)=" "),"Please remove space at beginning or end of email address",IF(RIGHT($D$380,9)&lt;&gt;".ox.ac.uk","Please list Oxford email address","")),"")</f>
        <v/>
      </c>
      <c r="E381" s="536"/>
      <c r="F381" s="536"/>
      <c r="G381" s="536"/>
      <c r="H381" s="536"/>
      <c r="I381" s="536"/>
      <c r="J381" s="41"/>
      <c r="K381" s="73"/>
      <c r="L381" s="73"/>
      <c r="M381" s="73"/>
      <c r="N381" s="380"/>
      <c r="O381" s="381"/>
      <c r="P381" s="381"/>
      <c r="Q381" s="381"/>
      <c r="R381" s="381"/>
      <c r="S381" s="382"/>
      <c r="T381" s="73"/>
    </row>
    <row r="382" spans="1:20" x14ac:dyDescent="0.25">
      <c r="A382" s="41"/>
      <c r="B382" s="183"/>
      <c r="C382" s="183"/>
      <c r="D382" s="183"/>
      <c r="E382" s="183"/>
      <c r="F382" s="183"/>
      <c r="G382" s="183"/>
      <c r="H382" s="183"/>
      <c r="I382" s="183"/>
      <c r="J382" s="41"/>
      <c r="K382" s="73"/>
      <c r="L382" s="73"/>
      <c r="M382" s="73"/>
      <c r="N382" s="168"/>
      <c r="O382" s="168"/>
      <c r="P382" s="168"/>
      <c r="Q382" s="168"/>
      <c r="R382" s="168"/>
      <c r="S382" s="168"/>
      <c r="T382" s="62"/>
    </row>
    <row r="383" spans="1:20" x14ac:dyDescent="0.25">
      <c r="A383" s="40" t="s">
        <v>695</v>
      </c>
      <c r="B383" s="41"/>
      <c r="C383" s="41"/>
      <c r="D383" s="41"/>
      <c r="E383" s="41"/>
      <c r="F383" s="41"/>
      <c r="G383" s="41"/>
      <c r="H383" s="41"/>
      <c r="I383" s="41"/>
      <c r="J383" s="41"/>
      <c r="K383" s="73"/>
      <c r="L383" s="73"/>
      <c r="M383" s="73"/>
      <c r="N383" s="168"/>
      <c r="O383" s="168"/>
      <c r="P383" s="168"/>
      <c r="Q383" s="168"/>
      <c r="R383" s="168"/>
      <c r="S383" s="168"/>
      <c r="T383" s="62"/>
    </row>
    <row r="384" spans="1:20" x14ac:dyDescent="0.25">
      <c r="A384" s="40" t="s">
        <v>696</v>
      </c>
      <c r="B384" s="40"/>
      <c r="C384" s="40"/>
      <c r="D384" s="40"/>
      <c r="E384" s="40"/>
      <c r="F384" s="40"/>
      <c r="G384" s="40"/>
      <c r="H384" s="40"/>
      <c r="I384" s="40"/>
      <c r="J384" s="40"/>
      <c r="K384" s="73"/>
      <c r="L384" s="73"/>
      <c r="M384" s="73"/>
      <c r="N384" s="168"/>
      <c r="O384" s="168"/>
      <c r="P384" s="168"/>
      <c r="Q384" s="168"/>
      <c r="R384" s="168"/>
      <c r="S384" s="168"/>
      <c r="T384" s="62"/>
    </row>
    <row r="385" spans="1:20" x14ac:dyDescent="0.25">
      <c r="A385" s="40"/>
      <c r="B385" s="40"/>
      <c r="C385" s="40"/>
      <c r="D385" s="40"/>
      <c r="E385" s="40"/>
      <c r="F385" s="40"/>
      <c r="G385" s="40"/>
      <c r="H385" s="42"/>
      <c r="I385" s="42"/>
      <c r="J385" s="43"/>
      <c r="K385" s="73"/>
      <c r="L385" s="73"/>
      <c r="M385" s="73"/>
      <c r="N385" s="168"/>
      <c r="O385" s="168"/>
      <c r="P385" s="168"/>
      <c r="Q385" s="168"/>
      <c r="R385" s="168"/>
      <c r="S385" s="168"/>
      <c r="T385" s="62"/>
    </row>
    <row r="386" spans="1:20" ht="15.75" x14ac:dyDescent="0.25">
      <c r="A386" s="44" t="s">
        <v>697</v>
      </c>
      <c r="B386" s="41"/>
      <c r="C386" s="41"/>
      <c r="D386" s="41"/>
      <c r="E386" s="41"/>
      <c r="F386" s="41"/>
      <c r="G386" s="41"/>
      <c r="H386" s="42"/>
      <c r="I386" s="42"/>
      <c r="J386" s="45"/>
      <c r="K386" s="73"/>
      <c r="L386" s="73"/>
      <c r="M386" s="73"/>
      <c r="N386" s="168"/>
      <c r="O386" s="168"/>
      <c r="P386" s="168"/>
      <c r="Q386" s="168"/>
      <c r="R386" s="168"/>
      <c r="S386" s="168"/>
      <c r="T386" s="62"/>
    </row>
    <row r="387" spans="1:20" x14ac:dyDescent="0.25">
      <c r="A387" s="315" t="s">
        <v>879</v>
      </c>
      <c r="B387" s="315"/>
      <c r="C387" s="315"/>
      <c r="D387" s="315"/>
      <c r="E387" s="315"/>
      <c r="F387" s="41"/>
      <c r="G387" s="41"/>
      <c r="H387" s="45"/>
      <c r="I387" s="45"/>
      <c r="J387" s="45"/>
      <c r="K387" s="73"/>
      <c r="L387" s="73"/>
      <c r="M387" s="73"/>
      <c r="N387" s="168"/>
      <c r="O387" s="168"/>
      <c r="P387" s="168"/>
      <c r="Q387" s="168"/>
      <c r="R387" s="168"/>
      <c r="S387" s="168"/>
      <c r="T387" s="62"/>
    </row>
    <row r="388" spans="1:20" x14ac:dyDescent="0.25">
      <c r="A388" s="202"/>
      <c r="B388" s="202"/>
      <c r="C388" s="202"/>
      <c r="D388" s="202"/>
      <c r="E388" s="202"/>
      <c r="F388" s="41"/>
      <c r="G388" s="41"/>
      <c r="H388" s="45"/>
      <c r="I388" s="41"/>
      <c r="J388" s="41"/>
      <c r="K388" s="73"/>
      <c r="L388" s="73"/>
      <c r="M388" s="73"/>
      <c r="N388" s="168"/>
      <c r="O388" s="168"/>
      <c r="P388" s="168"/>
      <c r="Q388" s="168"/>
      <c r="R388" s="168"/>
      <c r="S388" s="168"/>
      <c r="T388" s="62"/>
    </row>
    <row r="389" spans="1:20" x14ac:dyDescent="0.25">
      <c r="A389" s="357" t="s">
        <v>1007</v>
      </c>
      <c r="B389" s="358"/>
      <c r="C389" s="358"/>
      <c r="D389" s="358"/>
      <c r="E389" s="359" t="s">
        <v>1004</v>
      </c>
      <c r="F389" s="359"/>
      <c r="G389" s="359"/>
      <c r="H389" s="359"/>
      <c r="I389" s="41"/>
      <c r="J389" s="41"/>
      <c r="K389" s="73"/>
      <c r="L389" s="73"/>
      <c r="M389" s="73"/>
      <c r="N389" s="168"/>
      <c r="O389" s="168"/>
      <c r="P389" s="168"/>
      <c r="Q389" s="168"/>
      <c r="R389" s="168"/>
      <c r="S389" s="168"/>
      <c r="T389" s="62"/>
    </row>
    <row r="390" spans="1:20" x14ac:dyDescent="0.25">
      <c r="A390" s="357" t="s">
        <v>935</v>
      </c>
      <c r="B390" s="358"/>
      <c r="C390" s="358"/>
      <c r="D390" s="358"/>
      <c r="E390" s="361" t="s">
        <v>977</v>
      </c>
      <c r="F390" s="361"/>
      <c r="G390" s="361"/>
      <c r="H390" s="361"/>
      <c r="I390" s="41"/>
      <c r="J390" s="41"/>
      <c r="K390" s="73"/>
      <c r="L390" s="73"/>
      <c r="M390" s="73"/>
      <c r="N390" s="168"/>
      <c r="O390" s="168"/>
      <c r="P390" s="168"/>
      <c r="Q390" s="168"/>
      <c r="R390" s="168"/>
      <c r="S390" s="168"/>
      <c r="T390" s="62"/>
    </row>
    <row r="391" spans="1:20" x14ac:dyDescent="0.25">
      <c r="A391" s="314" t="s">
        <v>980</v>
      </c>
      <c r="B391" s="314"/>
      <c r="C391" s="314"/>
      <c r="D391" s="314"/>
      <c r="E391" s="315" t="s">
        <v>982</v>
      </c>
      <c r="F391" s="315"/>
      <c r="G391" s="315"/>
      <c r="H391" s="315"/>
      <c r="I391" s="41"/>
      <c r="J391" s="41"/>
      <c r="K391" s="73"/>
      <c r="L391" s="73"/>
      <c r="M391" s="73"/>
      <c r="N391" s="168"/>
      <c r="O391" s="168"/>
      <c r="P391" s="168"/>
      <c r="Q391" s="168"/>
      <c r="R391" s="168"/>
      <c r="S391" s="168"/>
      <c r="T391" s="62"/>
    </row>
    <row r="392" spans="1:20" x14ac:dyDescent="0.25">
      <c r="A392" s="203" t="s">
        <v>884</v>
      </c>
      <c r="B392" s="41"/>
      <c r="C392" s="41"/>
      <c r="D392" s="41"/>
      <c r="E392" s="41"/>
      <c r="F392" s="41"/>
      <c r="G392" s="41"/>
      <c r="H392" s="41"/>
      <c r="I392" s="41"/>
      <c r="J392" s="41"/>
      <c r="K392" s="73"/>
      <c r="L392" s="73"/>
      <c r="M392" s="62"/>
      <c r="N392" s="168"/>
      <c r="O392" s="168"/>
      <c r="P392" s="168"/>
      <c r="Q392" s="168"/>
      <c r="R392" s="168"/>
      <c r="S392" s="168"/>
      <c r="T392" s="62"/>
    </row>
    <row r="393" spans="1:20" x14ac:dyDescent="0.25">
      <c r="A393" s="357" t="s">
        <v>930</v>
      </c>
      <c r="B393" s="358"/>
      <c r="C393" s="358"/>
      <c r="D393" s="358"/>
      <c r="E393" s="343" t="s">
        <v>932</v>
      </c>
      <c r="F393" s="344"/>
      <c r="G393" s="344"/>
      <c r="H393" s="344"/>
      <c r="I393" s="41"/>
      <c r="J393" s="41"/>
      <c r="K393" s="73"/>
      <c r="L393" s="73"/>
      <c r="M393" s="62"/>
      <c r="N393" s="168"/>
      <c r="O393" s="168"/>
      <c r="P393" s="168"/>
      <c r="Q393" s="168"/>
      <c r="R393" s="168"/>
      <c r="S393" s="168"/>
      <c r="T393" s="62"/>
    </row>
    <row r="394" spans="1:20" x14ac:dyDescent="0.25">
      <c r="A394" s="357" t="s">
        <v>931</v>
      </c>
      <c r="B394" s="358"/>
      <c r="C394" s="358"/>
      <c r="D394" s="358"/>
      <c r="E394" s="343" t="s">
        <v>933</v>
      </c>
      <c r="F394" s="344"/>
      <c r="G394" s="344"/>
      <c r="H394" s="344"/>
      <c r="I394" s="286"/>
      <c r="J394" s="286"/>
      <c r="K394" s="73"/>
      <c r="L394" s="73"/>
      <c r="M394" s="62"/>
      <c r="N394" s="168"/>
      <c r="O394" s="168"/>
      <c r="P394" s="168"/>
      <c r="Q394" s="168"/>
      <c r="R394" s="168"/>
      <c r="S394" s="168"/>
      <c r="T394" s="62"/>
    </row>
    <row r="395" spans="1:20" x14ac:dyDescent="0.25">
      <c r="A395" s="314" t="s">
        <v>979</v>
      </c>
      <c r="B395" s="314"/>
      <c r="C395" s="314"/>
      <c r="D395" s="314"/>
      <c r="E395" s="315" t="s">
        <v>981</v>
      </c>
      <c r="F395" s="315"/>
      <c r="G395" s="315"/>
      <c r="H395" s="315"/>
      <c r="I395" s="286"/>
      <c r="J395" s="286"/>
      <c r="K395" s="73"/>
      <c r="L395" s="73"/>
      <c r="M395" s="62"/>
      <c r="N395" s="168"/>
      <c r="O395" s="168"/>
      <c r="P395" s="168"/>
      <c r="Q395" s="168"/>
      <c r="R395" s="168"/>
      <c r="S395" s="168"/>
      <c r="T395" s="62"/>
    </row>
    <row r="396" spans="1:20" x14ac:dyDescent="0.25">
      <c r="A396" s="252" t="s">
        <v>885</v>
      </c>
      <c r="B396" s="184"/>
      <c r="C396" s="184"/>
      <c r="D396" s="184"/>
      <c r="E396" s="184"/>
      <c r="F396" s="184"/>
      <c r="G396" s="184"/>
      <c r="H396" s="184"/>
      <c r="I396" s="41"/>
      <c r="J396" s="46" t="s">
        <v>1010</v>
      </c>
      <c r="K396" s="73"/>
      <c r="L396" s="73"/>
      <c r="M396" s="62"/>
      <c r="N396" s="168"/>
      <c r="O396" s="168"/>
      <c r="P396" s="168"/>
      <c r="Q396" s="168"/>
      <c r="R396" s="168"/>
      <c r="S396" s="168"/>
      <c r="T396" s="62"/>
    </row>
    <row r="397" spans="1:20" x14ac:dyDescent="0.25">
      <c r="A397" s="61"/>
      <c r="B397" s="61"/>
      <c r="C397" s="61"/>
      <c r="D397" s="61"/>
      <c r="E397" s="61"/>
      <c r="F397" s="61"/>
      <c r="G397" s="61"/>
      <c r="H397" s="61"/>
      <c r="I397" s="342">
        <v>46145</v>
      </c>
      <c r="J397" s="342"/>
      <c r="K397" s="38"/>
      <c r="L397" s="38"/>
      <c r="M397" s="62"/>
      <c r="N397" s="62"/>
      <c r="O397" s="62"/>
      <c r="P397" s="62"/>
      <c r="Q397" s="62"/>
      <c r="R397" s="62"/>
      <c r="S397" s="62"/>
      <c r="T397" s="62"/>
    </row>
    <row r="398" spans="1:20" x14ac:dyDescent="0.25">
      <c r="A398" s="74"/>
      <c r="B398" s="185"/>
      <c r="C398" s="185"/>
      <c r="D398" s="185"/>
      <c r="E398" s="185"/>
      <c r="F398" s="185"/>
      <c r="G398" s="185"/>
      <c r="H398" s="185"/>
      <c r="I398" s="185"/>
      <c r="J398" s="185"/>
      <c r="K398" s="73"/>
      <c r="L398" s="73"/>
      <c r="M398" s="62"/>
      <c r="N398" s="62"/>
      <c r="O398" s="62"/>
      <c r="P398" s="62"/>
      <c r="Q398" s="62"/>
      <c r="R398" s="62"/>
      <c r="S398" s="62"/>
      <c r="T398" s="62"/>
    </row>
    <row r="399" spans="1:20" x14ac:dyDescent="0.25">
      <c r="A399" s="41"/>
      <c r="B399" s="41"/>
      <c r="C399" s="41"/>
      <c r="D399" s="41"/>
      <c r="E399" s="41"/>
      <c r="F399" s="41"/>
      <c r="G399" s="41"/>
      <c r="H399" s="41"/>
      <c r="I399" s="41"/>
      <c r="J399" s="41"/>
      <c r="K399" s="73"/>
      <c r="L399" s="73"/>
      <c r="M399" s="62"/>
      <c r="N399" s="62"/>
      <c r="O399" s="62"/>
      <c r="P399" s="62"/>
      <c r="Q399" s="62"/>
      <c r="R399" s="62"/>
      <c r="S399" s="62"/>
      <c r="T399" s="62"/>
    </row>
  </sheetData>
  <sheetProtection algorithmName="SHA-512" hashValue="zJVOGSR+UWdFiTtyaRDDyJctpp4tip4SieT+rPFGwRH5zuWPLxvdMLT2SUKOF99VFzFeokhbhiOu1JrAKMwyHQ==" saltValue="YLMw4Afip74OnRbMIx1TAg==" spinCount="100000" sheet="1" objects="1" scenarios="1"/>
  <protectedRanges>
    <protectedRange algorithmName="SHA-512" hashValue="aRjr4NDBGymWz689kfHj8EKCHiZKoi8vl+qLNjZ3yOuaj+4NFGbN4fsUNkfVWj02qd/hVFqWIZxFV12SGAgJSg==" saltValue="0SvFl88t/+FZ5FIHyWHqbQ==" spinCount="100000" sqref="N26:S381" name="SIT boxes and comments" securityDescriptor="O:WDG:WDD:(A;;CC;;;S-1-5-21-2510641317-1238086002-3281934144-14779)(A;;CC;;;S-1-5-21-2510641317-1238086002-3281934144-21730)(A;;CC;;;S-1-5-21-2510641317-1238086002-3281934144-38373)(A;;CC;;;S-1-5-21-2510641317-1238086002-3281934144-58769)(A;;CC;;;S-1-5-21-2510641317-1238086002-3281934144-38374)(A;;CC;;;S-1-5-21-2510641317-1238086002-3281934144-39544)(A;;CC;;;S-1-5-21-2510641317-1238086002-3281934144-44782)(A;;CC;;;S-1-5-21-2510641317-1238086002-3281934144-50719)(A;;CC;;;S-1-5-21-2510641317-1238086002-3281934144-6263)"/>
  </protectedRanges>
  <mergeCells count="252">
    <mergeCell ref="N319:S346"/>
    <mergeCell ref="A130:J130"/>
    <mergeCell ref="A131:H131"/>
    <mergeCell ref="N119:S133"/>
    <mergeCell ref="N135:S141"/>
    <mergeCell ref="A135:F137"/>
    <mergeCell ref="G135:J135"/>
    <mergeCell ref="G136:J136"/>
    <mergeCell ref="G137:J137"/>
    <mergeCell ref="A138:F138"/>
    <mergeCell ref="G138:I138"/>
    <mergeCell ref="A140:J140"/>
    <mergeCell ref="A141:D141"/>
    <mergeCell ref="E141:J141"/>
    <mergeCell ref="B324:I324"/>
    <mergeCell ref="B326:I330"/>
    <mergeCell ref="B331:I331"/>
    <mergeCell ref="B333:I336"/>
    <mergeCell ref="B337:I337"/>
    <mergeCell ref="A312:I313"/>
    <mergeCell ref="A314:I315"/>
    <mergeCell ref="B320:I320"/>
    <mergeCell ref="A142:J142"/>
    <mergeCell ref="F9:J9"/>
    <mergeCell ref="B339:I342"/>
    <mergeCell ref="B343:I343"/>
    <mergeCell ref="A298:J300"/>
    <mergeCell ref="A304:J306"/>
    <mergeCell ref="B308:H308"/>
    <mergeCell ref="A310:I311"/>
    <mergeCell ref="A294:E294"/>
    <mergeCell ref="F293:J293"/>
    <mergeCell ref="F291:J292"/>
    <mergeCell ref="F294:J294"/>
    <mergeCell ref="A232:J242"/>
    <mergeCell ref="E217:J217"/>
    <mergeCell ref="A198:J199"/>
    <mergeCell ref="B200:H200"/>
    <mergeCell ref="A173:I176"/>
    <mergeCell ref="A90:D90"/>
    <mergeCell ref="E90:J90"/>
    <mergeCell ref="B321:I321"/>
    <mergeCell ref="A22:J22"/>
    <mergeCell ref="A34:J34"/>
    <mergeCell ref="A57:J57"/>
    <mergeCell ref="A104:J104"/>
    <mergeCell ref="E100:J100"/>
    <mergeCell ref="A101:D102"/>
    <mergeCell ref="N375:S381"/>
    <mergeCell ref="D376:I376"/>
    <mergeCell ref="D377:I377"/>
    <mergeCell ref="D378:I378"/>
    <mergeCell ref="D379:I379"/>
    <mergeCell ref="D380:I380"/>
    <mergeCell ref="D381:I381"/>
    <mergeCell ref="A367:J369"/>
    <mergeCell ref="A370:J372"/>
    <mergeCell ref="D375:I375"/>
    <mergeCell ref="N355:S357"/>
    <mergeCell ref="N360:S364"/>
    <mergeCell ref="A357:J358"/>
    <mergeCell ref="B361:C361"/>
    <mergeCell ref="D361:E361"/>
    <mergeCell ref="G362:H362"/>
    <mergeCell ref="A355:J356"/>
    <mergeCell ref="B362:C362"/>
    <mergeCell ref="D362:E362"/>
    <mergeCell ref="B363:C363"/>
    <mergeCell ref="G363:H363"/>
    <mergeCell ref="N282:S294"/>
    <mergeCell ref="A289:E290"/>
    <mergeCell ref="A291:E291"/>
    <mergeCell ref="A293:E293"/>
    <mergeCell ref="F289:J290"/>
    <mergeCell ref="N268:S278"/>
    <mergeCell ref="F270:J270"/>
    <mergeCell ref="A282:E282"/>
    <mergeCell ref="A283:E285"/>
    <mergeCell ref="A286:E287"/>
    <mergeCell ref="F282:J287"/>
    <mergeCell ref="D271:J273"/>
    <mergeCell ref="A275:C278"/>
    <mergeCell ref="D275:J278"/>
    <mergeCell ref="F268:H268"/>
    <mergeCell ref="A280:J280"/>
    <mergeCell ref="N232:S241"/>
    <mergeCell ref="B244:J244"/>
    <mergeCell ref="A246:J247"/>
    <mergeCell ref="A248:J260"/>
    <mergeCell ref="N248:S263"/>
    <mergeCell ref="N244:S245"/>
    <mergeCell ref="A262:J266"/>
    <mergeCell ref="E224:J224"/>
    <mergeCell ref="N224:S229"/>
    <mergeCell ref="E225:J225"/>
    <mergeCell ref="E226:J226"/>
    <mergeCell ref="E227:J227"/>
    <mergeCell ref="E228:J228"/>
    <mergeCell ref="E229:J229"/>
    <mergeCell ref="N202:S206"/>
    <mergeCell ref="A204:J207"/>
    <mergeCell ref="A178:I178"/>
    <mergeCell ref="N178:S180"/>
    <mergeCell ref="A183:I184"/>
    <mergeCell ref="J183:J185"/>
    <mergeCell ref="N183:S197"/>
    <mergeCell ref="A186:J197"/>
    <mergeCell ref="N217:S222"/>
    <mergeCell ref="E218:J218"/>
    <mergeCell ref="E219:J219"/>
    <mergeCell ref="E220:J220"/>
    <mergeCell ref="E221:J221"/>
    <mergeCell ref="E222:J222"/>
    <mergeCell ref="F208:J208"/>
    <mergeCell ref="E210:J210"/>
    <mergeCell ref="N210:S215"/>
    <mergeCell ref="E211:J211"/>
    <mergeCell ref="E212:J212"/>
    <mergeCell ref="E213:J213"/>
    <mergeCell ref="E214:J214"/>
    <mergeCell ref="E215:J215"/>
    <mergeCell ref="N173:S174"/>
    <mergeCell ref="J174:J175"/>
    <mergeCell ref="N155:S166"/>
    <mergeCell ref="F155:H155"/>
    <mergeCell ref="A157:J157"/>
    <mergeCell ref="F158:H158"/>
    <mergeCell ref="A167:J168"/>
    <mergeCell ref="N99:S99"/>
    <mergeCell ref="E102:J102"/>
    <mergeCell ref="F115:I115"/>
    <mergeCell ref="N115:S115"/>
    <mergeCell ref="E99:J99"/>
    <mergeCell ref="A118:J118"/>
    <mergeCell ref="A132:H133"/>
    <mergeCell ref="I132:J133"/>
    <mergeCell ref="A134:J134"/>
    <mergeCell ref="A119:J123"/>
    <mergeCell ref="A125:J128"/>
    <mergeCell ref="F116:I116"/>
    <mergeCell ref="D117:J117"/>
    <mergeCell ref="A172:J172"/>
    <mergeCell ref="N105:S111"/>
    <mergeCell ref="A113:J113"/>
    <mergeCell ref="A169:J169"/>
    <mergeCell ref="N90:S90"/>
    <mergeCell ref="B91:I91"/>
    <mergeCell ref="E92:J92"/>
    <mergeCell ref="N92:S96"/>
    <mergeCell ref="E93:J93"/>
    <mergeCell ref="E94:J94"/>
    <mergeCell ref="E95:J95"/>
    <mergeCell ref="E96:J96"/>
    <mergeCell ref="E97:J97"/>
    <mergeCell ref="N76:S77"/>
    <mergeCell ref="C77:F77"/>
    <mergeCell ref="A79:D79"/>
    <mergeCell ref="E79:J79"/>
    <mergeCell ref="N79:S86"/>
    <mergeCell ref="E81:J81"/>
    <mergeCell ref="E82:J82"/>
    <mergeCell ref="A83:J83"/>
    <mergeCell ref="A85:D85"/>
    <mergeCell ref="E85:J85"/>
    <mergeCell ref="A86:D86"/>
    <mergeCell ref="E86:J86"/>
    <mergeCell ref="A65:D65"/>
    <mergeCell ref="E65:J65"/>
    <mergeCell ref="N26:S32"/>
    <mergeCell ref="N41:S54"/>
    <mergeCell ref="N71:S73"/>
    <mergeCell ref="E72:J72"/>
    <mergeCell ref="E73:J73"/>
    <mergeCell ref="A74:J74"/>
    <mergeCell ref="E66:J66"/>
    <mergeCell ref="E67:J67"/>
    <mergeCell ref="N67:S69"/>
    <mergeCell ref="E68:J68"/>
    <mergeCell ref="E69:J69"/>
    <mergeCell ref="B70:I70"/>
    <mergeCell ref="A11:J11"/>
    <mergeCell ref="A14:J14"/>
    <mergeCell ref="A1:J1"/>
    <mergeCell ref="L2:S2"/>
    <mergeCell ref="A387:E387"/>
    <mergeCell ref="E394:H394"/>
    <mergeCell ref="S5:T5"/>
    <mergeCell ref="A2:J4"/>
    <mergeCell ref="A5:J6"/>
    <mergeCell ref="A7:E7"/>
    <mergeCell ref="F7:J7"/>
    <mergeCell ref="A15:J17"/>
    <mergeCell ref="A19:J20"/>
    <mergeCell ref="A24:J25"/>
    <mergeCell ref="A26:H27"/>
    <mergeCell ref="I26:J26"/>
    <mergeCell ref="A59:J60"/>
    <mergeCell ref="N62:S65"/>
    <mergeCell ref="A63:D63"/>
    <mergeCell ref="E63:J63"/>
    <mergeCell ref="A64:D64"/>
    <mergeCell ref="E64:J64"/>
    <mergeCell ref="A394:D394"/>
    <mergeCell ref="A353:J353"/>
    <mergeCell ref="A150:J153"/>
    <mergeCell ref="E101:J101"/>
    <mergeCell ref="I397:J397"/>
    <mergeCell ref="E393:H393"/>
    <mergeCell ref="A9:E9"/>
    <mergeCell ref="F12:J12"/>
    <mergeCell ref="A12:E12"/>
    <mergeCell ref="A29:I30"/>
    <mergeCell ref="A31:I32"/>
    <mergeCell ref="A35:J36"/>
    <mergeCell ref="A37:J39"/>
    <mergeCell ref="B47:I49"/>
    <mergeCell ref="B52:I54"/>
    <mergeCell ref="A62:G62"/>
    <mergeCell ref="I62:J62"/>
    <mergeCell ref="A76:C76"/>
    <mergeCell ref="D76:E76"/>
    <mergeCell ref="A88:J88"/>
    <mergeCell ref="A389:D389"/>
    <mergeCell ref="A390:D390"/>
    <mergeCell ref="E389:H389"/>
    <mergeCell ref="B323:I323"/>
    <mergeCell ref="E390:H390"/>
    <mergeCell ref="A393:D393"/>
    <mergeCell ref="A99:D99"/>
    <mergeCell ref="A100:D100"/>
    <mergeCell ref="A391:D391"/>
    <mergeCell ref="A395:D395"/>
    <mergeCell ref="E391:H391"/>
    <mergeCell ref="E395:H395"/>
    <mergeCell ref="A10:E10"/>
    <mergeCell ref="F10:J10"/>
    <mergeCell ref="A13:E13"/>
    <mergeCell ref="F13:J13"/>
    <mergeCell ref="A179:I180"/>
    <mergeCell ref="J178:J180"/>
    <mergeCell ref="A105:I108"/>
    <mergeCell ref="J105:J106"/>
    <mergeCell ref="A109:I112"/>
    <mergeCell ref="J110:J111"/>
    <mergeCell ref="B302:H302"/>
    <mergeCell ref="D351:J351"/>
    <mergeCell ref="B345:I346"/>
    <mergeCell ref="A296:J296"/>
    <mergeCell ref="A317:J317"/>
    <mergeCell ref="A349:J349"/>
    <mergeCell ref="A143:J146"/>
    <mergeCell ref="A147:J149"/>
  </mergeCells>
  <conditionalFormatting sqref="J30">
    <cfRule type="iconSet" priority="46">
      <iconSet iconSet="3Symbols2" showValue="0">
        <cfvo type="percent" val="0"/>
        <cfvo type="num" val="0"/>
        <cfvo type="num" val="10"/>
      </iconSet>
    </cfRule>
  </conditionalFormatting>
  <conditionalFormatting sqref="J32">
    <cfRule type="iconSet" priority="45">
      <iconSet iconSet="3Symbols2" showValue="0">
        <cfvo type="percent" val="0"/>
        <cfvo type="num" val="0"/>
        <cfvo type="num" val="10"/>
      </iconSet>
    </cfRule>
  </conditionalFormatting>
  <conditionalFormatting sqref="J43">
    <cfRule type="iconSet" priority="44">
      <iconSet iconSet="3Symbols2" showValue="0">
        <cfvo type="percent" val="0"/>
        <cfvo type="num" val="0"/>
        <cfvo type="num" val="10"/>
      </iconSet>
    </cfRule>
  </conditionalFormatting>
  <conditionalFormatting sqref="J45">
    <cfRule type="iconSet" priority="43">
      <iconSet iconSet="3Symbols2" showValue="0">
        <cfvo type="percent" val="0"/>
        <cfvo type="num" val="0"/>
        <cfvo type="num" val="10"/>
      </iconSet>
    </cfRule>
  </conditionalFormatting>
  <conditionalFormatting sqref="J50">
    <cfRule type="iconSet" priority="42">
      <iconSet iconSet="3Symbols2" showValue="0">
        <cfvo type="percent" val="0"/>
        <cfvo type="num" val="0"/>
        <cfvo type="num" val="10"/>
      </iconSet>
    </cfRule>
  </conditionalFormatting>
  <conditionalFormatting sqref="A72:J73">
    <cfRule type="expression" dxfId="46" priority="40">
      <formula>$F$71="No"</formula>
    </cfRule>
  </conditionalFormatting>
  <conditionalFormatting sqref="E65:J65">
    <cfRule type="expression" dxfId="45" priority="39">
      <formula>$E$49&lt;&gt;""</formula>
    </cfRule>
  </conditionalFormatting>
  <conditionalFormatting sqref="E67:J67 E72:J73">
    <cfRule type="expression" dxfId="44" priority="38">
      <formula>$B$70&lt;&gt;""</formula>
    </cfRule>
  </conditionalFormatting>
  <conditionalFormatting sqref="E82:J82">
    <cfRule type="expression" dxfId="43" priority="37">
      <formula>$A$58&lt;&gt;""</formula>
    </cfRule>
  </conditionalFormatting>
  <conditionalFormatting sqref="E90:J90">
    <cfRule type="expression" dxfId="42" priority="35">
      <formula>$B$66&lt;&gt;""</formula>
    </cfRule>
  </conditionalFormatting>
  <conditionalFormatting sqref="F115:I115">
    <cfRule type="expression" dxfId="41" priority="34">
      <formula>$D$78&lt;&gt;""</formula>
    </cfRule>
  </conditionalFormatting>
  <conditionalFormatting sqref="F155 H155">
    <cfRule type="expression" dxfId="40" priority="32">
      <formula>$D$83&lt;&gt;""</formula>
    </cfRule>
  </conditionalFormatting>
  <conditionalFormatting sqref="J174">
    <cfRule type="iconSet" priority="31">
      <iconSet iconSet="3Symbols2" showValue="0">
        <cfvo type="percent" val="0"/>
        <cfvo type="num" val="0"/>
        <cfvo type="num" val="10"/>
      </iconSet>
    </cfRule>
  </conditionalFormatting>
  <conditionalFormatting sqref="A157">
    <cfRule type="expression" dxfId="39" priority="33">
      <formula>RIGHT($A$84,4)="SIT!"</formula>
    </cfRule>
  </conditionalFormatting>
  <conditionalFormatting sqref="A186:J197">
    <cfRule type="expression" dxfId="38" priority="30">
      <formula>$J$183="No"</formula>
    </cfRule>
  </conditionalFormatting>
  <conditionalFormatting sqref="E224:J229">
    <cfRule type="expression" dxfId="37" priority="29">
      <formula>$E$225=""</formula>
    </cfRule>
  </conditionalFormatting>
  <conditionalFormatting sqref="E217:J222">
    <cfRule type="expression" dxfId="36" priority="28">
      <formula>$E$218=""</formula>
    </cfRule>
  </conditionalFormatting>
  <conditionalFormatting sqref="A232:J242">
    <cfRule type="cellIs" dxfId="35" priority="27" operator="equal">
      <formula>""</formula>
    </cfRule>
  </conditionalFormatting>
  <conditionalFormatting sqref="A248:J260 A261">
    <cfRule type="expression" dxfId="34" priority="26">
      <formula>RIGHT($A$261,1)="!"</formula>
    </cfRule>
  </conditionalFormatting>
  <conditionalFormatting sqref="D271:J273">
    <cfRule type="cellIs" dxfId="33" priority="25" operator="equal">
      <formula>""</formula>
    </cfRule>
  </conditionalFormatting>
  <conditionalFormatting sqref="D275:J278">
    <cfRule type="cellIs" dxfId="32" priority="24" operator="equal">
      <formula>""</formula>
    </cfRule>
  </conditionalFormatting>
  <conditionalFormatting sqref="J311">
    <cfRule type="iconSet" priority="23">
      <iconSet iconSet="3Symbols2" showValue="0">
        <cfvo type="percent" val="0"/>
        <cfvo type="num" val="0"/>
        <cfvo type="num" val="10"/>
      </iconSet>
    </cfRule>
  </conditionalFormatting>
  <conditionalFormatting sqref="J313">
    <cfRule type="iconSet" priority="22">
      <iconSet iconSet="3Symbols2" showValue="0">
        <cfvo type="percent" val="0"/>
        <cfvo type="num" val="0"/>
        <cfvo type="num" val="10"/>
      </iconSet>
    </cfRule>
  </conditionalFormatting>
  <conditionalFormatting sqref="J320">
    <cfRule type="iconSet" priority="20">
      <iconSet iconSet="3Symbols2" showValue="0">
        <cfvo type="percent" val="0"/>
        <cfvo type="num" val="0"/>
        <cfvo type="num" val="10"/>
      </iconSet>
    </cfRule>
  </conditionalFormatting>
  <conditionalFormatting sqref="J323">
    <cfRule type="iconSet" priority="19">
      <iconSet iconSet="3Symbols2" showValue="0">
        <cfvo type="percent" val="0"/>
        <cfvo type="num" val="0"/>
        <cfvo type="num" val="10"/>
      </iconSet>
    </cfRule>
  </conditionalFormatting>
  <conditionalFormatting sqref="J326">
    <cfRule type="iconSet" priority="18">
      <iconSet iconSet="3Symbols2" showValue="0">
        <cfvo type="percent" val="0"/>
        <cfvo type="num" val="0"/>
        <cfvo type="num" val="10"/>
      </iconSet>
    </cfRule>
  </conditionalFormatting>
  <conditionalFormatting sqref="J333">
    <cfRule type="iconSet" priority="17">
      <iconSet iconSet="3Symbols2" showValue="0">
        <cfvo type="percent" val="0"/>
        <cfvo type="num" val="0"/>
        <cfvo type="num" val="10"/>
      </iconSet>
    </cfRule>
  </conditionalFormatting>
  <conditionalFormatting sqref="J339">
    <cfRule type="iconSet" priority="16">
      <iconSet iconSet="3Symbols2" showValue="0">
        <cfvo type="percent" val="0"/>
        <cfvo type="num" val="0"/>
        <cfvo type="num" val="10"/>
      </iconSet>
    </cfRule>
  </conditionalFormatting>
  <conditionalFormatting sqref="J41">
    <cfRule type="iconSet" priority="6">
      <iconSet iconSet="3Symbols2" showValue="0">
        <cfvo type="percent" val="0"/>
        <cfvo type="num" val="0"/>
        <cfvo type="num" val="10"/>
      </iconSet>
    </cfRule>
  </conditionalFormatting>
  <conditionalFormatting sqref="J315:J316">
    <cfRule type="iconSet" priority="62">
      <iconSet iconSet="3Symbols2" showValue="0">
        <cfvo type="percent" val="0"/>
        <cfvo type="num" val="0"/>
        <cfvo type="num" val="10"/>
      </iconSet>
    </cfRule>
  </conditionalFormatting>
  <conditionalFormatting sqref="A135:J141">
    <cfRule type="expression" dxfId="31" priority="4">
      <formula>$A$134&lt;&gt;""</formula>
    </cfRule>
  </conditionalFormatting>
  <conditionalFormatting sqref="J345">
    <cfRule type="iconSet" priority="3">
      <iconSet iconSet="3Symbols2" showValue="0">
        <cfvo type="percent" val="0"/>
        <cfvo type="num" val="0"/>
        <cfvo type="num" val="10"/>
      </iconSet>
    </cfRule>
  </conditionalFormatting>
  <conditionalFormatting sqref="C77:F77">
    <cfRule type="expression" dxfId="30" priority="2">
      <formula>LEFT($C$77,3)="App"</formula>
    </cfRule>
  </conditionalFormatting>
  <conditionalFormatting sqref="J110:J111">
    <cfRule type="expression" dxfId="29" priority="1">
      <formula>$J$109="No"</formula>
    </cfRule>
  </conditionalFormatting>
  <dataValidations disablePrompts="1" count="11">
    <dataValidation type="date" allowBlank="1" showInputMessage="1" showErrorMessage="1" errorTitle="Date error" error="Please enter the date of issue of the applicant's first Tier 5 visa in the format - DD/MM/YYYY_x000a__x000a_A Tier 5 visa can only be extended up to a maximum of two years._x000a__x000a_Is this a valid date? Remember (30 days hath September...)" sqref="I26:J26" xr:uid="{00000000-0002-0000-0200-000000000000}">
      <formula1>DATE(YEAR(TODAY())-2,MONTH(TODAY()),DAY(TODAY()))</formula1>
      <formula2>TODAY()</formula2>
    </dataValidation>
    <dataValidation type="date" allowBlank="1" showInputMessage="1" showErrorMessage="1" errorTitle="Passport expiry date error" error="Please enter passport expiry date in the format - DD/MM/YYYY_x000a__x000a_Expired passport details cannot be listed on a CoS._x000a__x000a_Is this a valid date? Remember (30 days hath September...)" sqref="E82:J82" xr:uid="{00000000-0002-0000-0200-000001000000}">
      <formula1>TODAY()</formula1>
      <formula2>DATE(YEAR(TODAY())+10,MONTH(TODAY()),DAY(TODAY()))</formula2>
    </dataValidation>
    <dataValidation type="date" allowBlank="1" showInputMessage="1" showErrorMessage="1" errorTitle="Passport issue date error" error="Please enter the passport issue date in the format - DD/MM/YYYY_x000a__x000a_Is this a valid date? Remember (30 days hath September...)" sqref="E81:J81" xr:uid="{00000000-0002-0000-0200-000002000000}">
      <formula1>DATE(YEAR(TODAY())-20,MONTH(TODAY()),DAY(TODAY()))</formula1>
      <formula2>TODAY()</formula2>
    </dataValidation>
    <dataValidation type="date" allowBlank="1" showInputMessage="1" showErrorMessage="1" errorTitle="Date of birth error" error="Please enter date of birth in the format - DD/MM/YYYY_x000a__x000a_Is this a valid date? Remember (30 days hath September...)" sqref="D76:E76" xr:uid="{00000000-0002-0000-0200-000003000000}">
      <formula1>DATE(YEAR(TODAY())-80,MONTH(TODAY()),DAY(TODAY()))</formula1>
      <formula2>DATE(YEAR(TODAY())-16,MONTH(TODAY()),DAY(TODAY()))</formula2>
    </dataValidation>
    <dataValidation type="date" allowBlank="1" showInputMessage="1" showErrorMessage="1" errorTitle="CoS end date error" error="Please enter the required CoS end date in the format - DD/MM/YYYY_x000a__x000a_The maximum length of time a Tier 5 visa can be extended up to is 2 years._x000a__x000a_Is this a valid date? Remember (30 days hath September...)" sqref="F158:H158" xr:uid="{00000000-0002-0000-0200-000004000000}">
      <formula1>TODAY()</formula1>
      <formula2>DATE(YEAR($F$155)+2,MONTH($F$155),DAY($F$155))</formula2>
    </dataValidation>
    <dataValidation type="date" allowBlank="1" showInputMessage="1" showErrorMessage="1" errorTitle="Current visa expiry date error" error="Please enter the expiry date of the applicant's current visa in the format - DD/MM/YYYY_x000a__x000a_It is not possible to apply to extend an expired visa._x000a__x000a_Is this a valid date? Remember (30 days hath September...)" sqref="F155:H155" xr:uid="{00000000-0002-0000-0200-000005000000}">
      <formula1>TODAY()</formula1>
      <formula2>DATE(YEAR(TODAY())+1,MONTH(TODAY()),DAY(TODAY()))</formula2>
    </dataValidation>
    <dataValidation type="decimal" allowBlank="1" showInputMessage="1" showErrorMessage="1" errorTitle="Hours of work error!" error="Please enter the applicant's weekly hours of work" sqref="D202" xr:uid="{00000000-0002-0000-0200-000006000000}">
      <formula1>0</formula1>
      <formula2>100</formula2>
    </dataValidation>
    <dataValidation type="date" allowBlank="1" showInputMessage="1" showErrorMessage="1" errorTitle="Date input error!" error="Please enter a date in the format - DD/MM/YYYY_x000a__x000a_Is this a valid date? Remember (30 days hath September...)" sqref="D377:I377" xr:uid="{00000000-0002-0000-0200-000007000000}">
      <formula1>DATE(YEAR(TODAY())-1,MONTH(TODAY()),DAY(TODAY()))</formula1>
      <formula2>TODAY()</formula2>
    </dataValidation>
    <dataValidation type="list" allowBlank="1" showInputMessage="1" showErrorMessage="1" sqref="I132:J133" xr:uid="{00000000-0002-0000-0200-000008000000}">
      <formula1>"'- select -,Yes,No,Not Sure"</formula1>
    </dataValidation>
    <dataValidation type="list" allowBlank="1" showInputMessage="1" showErrorMessage="1" sqref="J138" xr:uid="{00000000-0002-0000-0200-000009000000}">
      <formula1>"'- select -,Yes,No"</formula1>
    </dataValidation>
    <dataValidation type="whole" allowBlank="1" showInputMessage="1" showErrorMessage="1" errorTitle="Entry error!" error="Please enter number of children, if none enter No in the field above and leave this field blank" sqref="J110:J111" xr:uid="{E24AE6EC-DF25-4439-AE20-9E630165C1EF}">
      <formula1>1</formula1>
      <formula2>20</formula2>
    </dataValidation>
  </dataValidations>
  <hyperlinks>
    <hyperlink ref="B200" r:id="rId1" xr:uid="{00000000-0004-0000-0200-000001000000}"/>
    <hyperlink ref="F208" r:id="rId2" xr:uid="{00000000-0004-0000-0200-000002000000}"/>
    <hyperlink ref="F270" r:id="rId3" xr:uid="{00000000-0004-0000-0200-000003000000}"/>
    <hyperlink ref="A387" r:id="rId4" xr:uid="{00000000-0004-0000-0200-000004000000}"/>
    <hyperlink ref="B302" r:id="rId5" display="https://staffimmigration.admin.ox.ac.uk/during-tier-2-sponsorship" xr:uid="{00000000-0004-0000-0200-000005000000}"/>
    <hyperlink ref="B308" r:id="rId6" xr:uid="{00000000-0004-0000-0200-000006000000}"/>
    <hyperlink ref="B302:H302" r:id="rId7" display="https://staffimmigration.admin.ox.ac.uk/during-tier-5-sponsorship" xr:uid="{00000000-0004-0000-0200-000007000000}"/>
    <hyperlink ref="A131" r:id="rId8" xr:uid="{00000000-0004-0000-0200-000008000000}"/>
    <hyperlink ref="E141:J141" r:id="rId9" display="https://staffimmigration.admin.ox.ac.uk/atas-researchers" xr:uid="{00000000-0004-0000-0200-000009000000}"/>
    <hyperlink ref="G138:I138" r:id="rId10" display="(based on our Template) ?" xr:uid="{00000000-0004-0000-0200-00000A000000}"/>
    <hyperlink ref="E389" r:id="rId11" display="angelina.pelova@admin.ox.ac.uk" xr:uid="{00000000-0004-0000-0200-00000B000000}"/>
    <hyperlink ref="E390" r:id="rId12" display="jennifer.brewer@admin.ox.ac.uk" xr:uid="{00000000-0004-0000-0200-00000C000000}"/>
    <hyperlink ref="E393" r:id="rId13" xr:uid="{00000000-0004-0000-0200-00000D000000}"/>
    <hyperlink ref="E394" r:id="rId14" xr:uid="{00000000-0004-0000-0200-00000E000000}"/>
    <hyperlink ref="E390:H390" r:id="rId15" display="paul.deeble@admin.ox.ac.uk" xr:uid="{00000000-0004-0000-0200-00000F000000}"/>
    <hyperlink ref="E391" r:id="rId16" display="sufia.nadeem@admin.ox.ac.uk" xr:uid="{9EF77E9C-FAAD-4B76-905F-2EAF757123F0}"/>
    <hyperlink ref="E391:H391" r:id="rId17" display="kara.updale@admin.ox.ac.uk" xr:uid="{8CDDD799-220E-461D-A700-EF3EDCCBB91F}"/>
    <hyperlink ref="E395" r:id="rId18" display="kara.updale@admin.ox.ac.uk" xr:uid="{08C6EBC2-855B-48FB-A4D4-B659C1575588}"/>
    <hyperlink ref="E389:H389" r:id="rId19" display="angelina.escott@admin.ox.ac.uk" xr:uid="{235D7965-6B12-4DE3-9400-8E575F885EE3}"/>
    <hyperlink ref="E395:H395" r:id="rId20" display="sufia.nadeem@admin.ox.ac.uk" xr:uid="{D98E6C4C-7873-4A4C-90B9-84537833D2E2}"/>
  </hyperlinks>
  <pageMargins left="0.51181102362204722" right="0.23622047244094491" top="0.23622047244094491" bottom="0.62992125984251968" header="0" footer="0.31496062992125984"/>
  <pageSetup paperSize="9" scale="79" orientation="portrait" blackAndWhite="1" r:id="rId21"/>
  <headerFooter>
    <oddFooter>&amp;LUpdated May 2026&amp;RPage &amp;P of &amp;N</oddFooter>
  </headerFooter>
  <rowBreaks count="6" manualBreakCount="6">
    <brk id="56" max="19" man="1"/>
    <brk id="112" max="19" man="1"/>
    <brk id="181" max="19" man="1"/>
    <brk id="242" max="19" man="1"/>
    <brk id="295" max="19" man="1"/>
    <brk id="348" max="19" man="1"/>
  </rowBreaks>
  <colBreaks count="1" manualBreakCount="1">
    <brk id="10" max="372" man="1"/>
  </colBreaks>
  <ignoredErrors>
    <ignoredError sqref="F362:G362" numberStoredAsText="1"/>
  </ignoredErrors>
  <drawing r:id="rId22"/>
  <legacyDrawing r:id="rId23"/>
  <controls>
    <mc:AlternateContent xmlns:mc="http://schemas.openxmlformats.org/markup-compatibility/2006">
      <mc:Choice Requires="x14">
        <control shapeId="3171" r:id="rId24" name="OptionButton1">
          <controlPr defaultSize="0" autoLine="0" linkedCell="CHECKING!$B$10" r:id="rId25">
            <anchor moveWithCells="1">
              <from>
                <xdr:col>0</xdr:col>
                <xdr:colOff>228600</xdr:colOff>
                <xdr:row>39</xdr:row>
                <xdr:rowOff>152400</xdr:rowOff>
              </from>
              <to>
                <xdr:col>8</xdr:col>
                <xdr:colOff>276225</xdr:colOff>
                <xdr:row>41</xdr:row>
                <xdr:rowOff>0</xdr:rowOff>
              </to>
            </anchor>
          </controlPr>
        </control>
      </mc:Choice>
      <mc:Fallback>
        <control shapeId="3171" r:id="rId24" name="OptionButton1"/>
      </mc:Fallback>
    </mc:AlternateContent>
    <mc:AlternateContent xmlns:mc="http://schemas.openxmlformats.org/markup-compatibility/2006">
      <mc:Choice Requires="x14">
        <control shapeId="3110" r:id="rId26" name="ComboBox6">
          <controlPr locked="0" defaultSize="0" autoLine="0" autoPict="0" linkedCell="CHECKING!$D$34" listFillRange="Dropdowns!$C$3:$C$257" r:id="rId27">
            <anchor moveWithCells="1">
              <from>
                <xdr:col>4</xdr:col>
                <xdr:colOff>0</xdr:colOff>
                <xdr:row>88</xdr:row>
                <xdr:rowOff>180975</xdr:rowOff>
              </from>
              <to>
                <xdr:col>9</xdr:col>
                <xdr:colOff>619125</xdr:colOff>
                <xdr:row>90</xdr:row>
                <xdr:rowOff>28575</xdr:rowOff>
              </to>
            </anchor>
          </controlPr>
        </control>
      </mc:Choice>
      <mc:Fallback>
        <control shapeId="3110" r:id="rId26" name="ComboBox6"/>
      </mc:Fallback>
    </mc:AlternateContent>
    <mc:AlternateContent xmlns:mc="http://schemas.openxmlformats.org/markup-compatibility/2006">
      <mc:Choice Requires="x14">
        <control shapeId="3105" r:id="rId28" name="ComboBox5">
          <controlPr locked="0" defaultSize="0" autoLine="0" autoPict="0" linkedCell="CHECKING!$D$33" listFillRange="Dropdowns!$C$3:$C$257" r:id="rId29">
            <anchor moveWithCells="1">
              <from>
                <xdr:col>4</xdr:col>
                <xdr:colOff>0</xdr:colOff>
                <xdr:row>85</xdr:row>
                <xdr:rowOff>0</xdr:rowOff>
              </from>
              <to>
                <xdr:col>9</xdr:col>
                <xdr:colOff>628650</xdr:colOff>
                <xdr:row>86</xdr:row>
                <xdr:rowOff>28575</xdr:rowOff>
              </to>
            </anchor>
          </controlPr>
        </control>
      </mc:Choice>
      <mc:Fallback>
        <control shapeId="3105" r:id="rId28" name="ComboBox5"/>
      </mc:Fallback>
    </mc:AlternateContent>
    <mc:AlternateContent xmlns:mc="http://schemas.openxmlformats.org/markup-compatibility/2006">
      <mc:Choice Requires="x14">
        <control shapeId="3096" r:id="rId30" name="ComboBox4">
          <controlPr locked="0" defaultSize="0" autoLine="0" autoPict="0" linkedCell="CHECKING!$D$26" listFillRange="Dropdowns!$A$3:$A$270" r:id="rId31">
            <anchor moveWithCells="1">
              <from>
                <xdr:col>3</xdr:col>
                <xdr:colOff>600075</xdr:colOff>
                <xdr:row>72</xdr:row>
                <xdr:rowOff>0</xdr:rowOff>
              </from>
              <to>
                <xdr:col>9</xdr:col>
                <xdr:colOff>381000</xdr:colOff>
                <xdr:row>73</xdr:row>
                <xdr:rowOff>9525</xdr:rowOff>
              </to>
            </anchor>
          </controlPr>
        </control>
      </mc:Choice>
      <mc:Fallback>
        <control shapeId="3096" r:id="rId30" name="ComboBox4"/>
      </mc:Fallback>
    </mc:AlternateContent>
    <mc:AlternateContent xmlns:mc="http://schemas.openxmlformats.org/markup-compatibility/2006">
      <mc:Choice Requires="x14">
        <control shapeId="3095" r:id="rId32" name="ComboBox3">
          <controlPr locked="0" defaultSize="0" autoLine="0" autoPict="0" linkedCell="CHECKING!$D$25" listFillRange="Dropdowns!$A$3:$A$270" r:id="rId33">
            <anchor moveWithCells="1">
              <from>
                <xdr:col>3</xdr:col>
                <xdr:colOff>600075</xdr:colOff>
                <xdr:row>70</xdr:row>
                <xdr:rowOff>180975</xdr:rowOff>
              </from>
              <to>
                <xdr:col>9</xdr:col>
                <xdr:colOff>390525</xdr:colOff>
                <xdr:row>71</xdr:row>
                <xdr:rowOff>190500</xdr:rowOff>
              </to>
            </anchor>
          </controlPr>
        </control>
      </mc:Choice>
      <mc:Fallback>
        <control shapeId="3095" r:id="rId32" name="ComboBox3"/>
      </mc:Fallback>
    </mc:AlternateContent>
    <mc:AlternateContent xmlns:mc="http://schemas.openxmlformats.org/markup-compatibility/2006">
      <mc:Choice Requires="x14">
        <control shapeId="3094" r:id="rId34" name="ComboBox2">
          <controlPr locked="0" defaultSize="0" autoLine="0" autoPict="0" linkedCell="CHECKING!$D$21" listFillRange="Dropdowns!$A$3:$A$270" r:id="rId35">
            <anchor moveWithCells="1">
              <from>
                <xdr:col>3</xdr:col>
                <xdr:colOff>600075</xdr:colOff>
                <xdr:row>65</xdr:row>
                <xdr:rowOff>180975</xdr:rowOff>
              </from>
              <to>
                <xdr:col>9</xdr:col>
                <xdr:colOff>390525</xdr:colOff>
                <xdr:row>67</xdr:row>
                <xdr:rowOff>0</xdr:rowOff>
              </to>
            </anchor>
          </controlPr>
        </control>
      </mc:Choice>
      <mc:Fallback>
        <control shapeId="3094" r:id="rId34" name="ComboBox2"/>
      </mc:Fallback>
    </mc:AlternateContent>
    <mc:AlternateContent xmlns:mc="http://schemas.openxmlformats.org/markup-compatibility/2006">
      <mc:Choice Requires="x14">
        <control shapeId="3093" r:id="rId36" name="ComboBox1">
          <controlPr locked="0" defaultSize="0" autoLine="0" autoPict="0" linkedCell="CHECKING!$D$23" listFillRange="Dropdowns!$B$3:$B$259" r:id="rId37">
            <anchor moveWithCells="1">
              <from>
                <xdr:col>3</xdr:col>
                <xdr:colOff>609600</xdr:colOff>
                <xdr:row>68</xdr:row>
                <xdr:rowOff>0</xdr:rowOff>
              </from>
              <to>
                <xdr:col>9</xdr:col>
                <xdr:colOff>371475</xdr:colOff>
                <xdr:row>69</xdr:row>
                <xdr:rowOff>9525</xdr:rowOff>
              </to>
            </anchor>
          </controlPr>
        </control>
      </mc:Choice>
      <mc:Fallback>
        <control shapeId="3093" r:id="rId36" name="ComboBox1"/>
      </mc:Fallback>
    </mc:AlternateContent>
    <mc:AlternateContent xmlns:mc="http://schemas.openxmlformats.org/markup-compatibility/2006">
      <mc:Choice Requires="x14">
        <control shapeId="3080" r:id="rId38" name="OptionButton4">
          <controlPr defaultSize="0" autoLine="0" autoPict="0" linkedCell="CHECKING!$B$13" r:id="rId39">
            <anchor moveWithCells="1">
              <from>
                <xdr:col>0</xdr:col>
                <xdr:colOff>171450</xdr:colOff>
                <xdr:row>48</xdr:row>
                <xdr:rowOff>171450</xdr:rowOff>
              </from>
              <to>
                <xdr:col>8</xdr:col>
                <xdr:colOff>390525</xdr:colOff>
                <xdr:row>50</xdr:row>
                <xdr:rowOff>238125</xdr:rowOff>
              </to>
            </anchor>
          </controlPr>
        </control>
      </mc:Choice>
      <mc:Fallback>
        <control shapeId="3080" r:id="rId38" name="OptionButton4"/>
      </mc:Fallback>
    </mc:AlternateContent>
    <mc:AlternateContent xmlns:mc="http://schemas.openxmlformats.org/markup-compatibility/2006">
      <mc:Choice Requires="x14">
        <control shapeId="3079" r:id="rId40" name="OptionButton3">
          <controlPr defaultSize="0" autoLine="0" linkedCell="CHECKING!$B$12" r:id="rId41">
            <anchor moveWithCells="1">
              <from>
                <xdr:col>0</xdr:col>
                <xdr:colOff>200025</xdr:colOff>
                <xdr:row>44</xdr:row>
                <xdr:rowOff>0</xdr:rowOff>
              </from>
              <to>
                <xdr:col>8</xdr:col>
                <xdr:colOff>266700</xdr:colOff>
                <xdr:row>46</xdr:row>
                <xdr:rowOff>9525</xdr:rowOff>
              </to>
            </anchor>
          </controlPr>
        </control>
      </mc:Choice>
      <mc:Fallback>
        <control shapeId="3079" r:id="rId40" name="OptionButton3"/>
      </mc:Fallback>
    </mc:AlternateContent>
    <mc:AlternateContent xmlns:mc="http://schemas.openxmlformats.org/markup-compatibility/2006">
      <mc:Choice Requires="x14">
        <control shapeId="3078" r:id="rId42" name="OptionButton2">
          <controlPr defaultSize="0" autoLine="0" autoPict="0" linkedCell="CHECKING!$B$11" r:id="rId43">
            <anchor moveWithCells="1">
              <from>
                <xdr:col>0</xdr:col>
                <xdr:colOff>219075</xdr:colOff>
                <xdr:row>41</xdr:row>
                <xdr:rowOff>104775</xdr:rowOff>
              </from>
              <to>
                <xdr:col>8</xdr:col>
                <xdr:colOff>323850</xdr:colOff>
                <xdr:row>43</xdr:row>
                <xdr:rowOff>161925</xdr:rowOff>
              </to>
            </anchor>
          </controlPr>
        </control>
      </mc:Choice>
      <mc:Fallback>
        <control shapeId="3078" r:id="rId42" name="OptionButton2"/>
      </mc:Fallback>
    </mc:AlternateContent>
    <mc:AlternateContent xmlns:mc="http://schemas.openxmlformats.org/markup-compatibility/2006">
      <mc:Choice Requires="x14">
        <control shapeId="3073" r:id="rId44" name="Check Box 1">
          <controlPr defaultSize="0" autoFill="0" autoLine="0" autoPict="0">
            <anchor moveWithCells="1">
              <from>
                <xdr:col>9</xdr:col>
                <xdr:colOff>171450</xdr:colOff>
                <xdr:row>28</xdr:row>
                <xdr:rowOff>19050</xdr:rowOff>
              </from>
              <to>
                <xdr:col>9</xdr:col>
                <xdr:colOff>581025</xdr:colOff>
                <xdr:row>29</xdr:row>
                <xdr:rowOff>47625</xdr:rowOff>
              </to>
            </anchor>
          </controlPr>
        </control>
      </mc:Choice>
    </mc:AlternateContent>
    <mc:AlternateContent xmlns:mc="http://schemas.openxmlformats.org/markup-compatibility/2006">
      <mc:Choice Requires="x14">
        <control shapeId="3074" r:id="rId45" name="Check Box 2">
          <controlPr defaultSize="0" autoFill="0" autoLine="0" autoPict="0">
            <anchor moveWithCells="1">
              <from>
                <xdr:col>9</xdr:col>
                <xdr:colOff>171450</xdr:colOff>
                <xdr:row>30</xdr:row>
                <xdr:rowOff>0</xdr:rowOff>
              </from>
              <to>
                <xdr:col>10</xdr:col>
                <xdr:colOff>66675</xdr:colOff>
                <xdr:row>31</xdr:row>
                <xdr:rowOff>28575</xdr:rowOff>
              </to>
            </anchor>
          </controlPr>
        </control>
      </mc:Choice>
    </mc:AlternateContent>
    <mc:AlternateContent xmlns:mc="http://schemas.openxmlformats.org/markup-compatibility/2006">
      <mc:Choice Requires="x14">
        <control shapeId="3075" r:id="rId46" name="Check Box 3">
          <controlPr defaultSize="0" autoFill="0" autoLine="0" autoPict="0">
            <anchor moveWithCells="1">
              <from>
                <xdr:col>10</xdr:col>
                <xdr:colOff>190500</xdr:colOff>
                <xdr:row>24</xdr:row>
                <xdr:rowOff>180975</xdr:rowOff>
              </from>
              <to>
                <xdr:col>12</xdr:col>
                <xdr:colOff>200025</xdr:colOff>
                <xdr:row>26</xdr:row>
                <xdr:rowOff>19050</xdr:rowOff>
              </to>
            </anchor>
          </controlPr>
        </control>
      </mc:Choice>
    </mc:AlternateContent>
    <mc:AlternateContent xmlns:mc="http://schemas.openxmlformats.org/markup-compatibility/2006">
      <mc:Choice Requires="x14">
        <control shapeId="3076" r:id="rId47" name="Group Box 4">
          <controlPr defaultSize="0" autoFill="0" autoPict="0" altText="Maintenance_requirement">
            <anchor moveWithCells="1">
              <from>
                <xdr:col>0</xdr:col>
                <xdr:colOff>76200</xdr:colOff>
                <xdr:row>39</xdr:row>
                <xdr:rowOff>38100</xdr:rowOff>
              </from>
              <to>
                <xdr:col>8</xdr:col>
                <xdr:colOff>523875</xdr:colOff>
                <xdr:row>53</xdr:row>
                <xdr:rowOff>180975</xdr:rowOff>
              </to>
            </anchor>
          </controlPr>
        </control>
      </mc:Choice>
    </mc:AlternateContent>
    <mc:AlternateContent xmlns:mc="http://schemas.openxmlformats.org/markup-compatibility/2006">
      <mc:Choice Requires="x14">
        <control shapeId="3077" r:id="rId48" name="Check Box 5">
          <controlPr defaultSize="0" autoFill="0" autoLine="0" autoPict="0">
            <anchor moveWithCells="1">
              <from>
                <xdr:col>10</xdr:col>
                <xdr:colOff>123825</xdr:colOff>
                <xdr:row>40</xdr:row>
                <xdr:rowOff>38100</xdr:rowOff>
              </from>
              <to>
                <xdr:col>12</xdr:col>
                <xdr:colOff>200025</xdr:colOff>
                <xdr:row>40</xdr:row>
                <xdr:rowOff>257175</xdr:rowOff>
              </to>
            </anchor>
          </controlPr>
        </control>
      </mc:Choice>
    </mc:AlternateContent>
    <mc:AlternateContent xmlns:mc="http://schemas.openxmlformats.org/markup-compatibility/2006">
      <mc:Choice Requires="x14">
        <control shapeId="3081" r:id="rId49" name="Check Box 9">
          <controlPr defaultSize="0" autoFill="0" autoLine="0" autoPict="0">
            <anchor moveWithCells="1">
              <from>
                <xdr:col>10</xdr:col>
                <xdr:colOff>114300</xdr:colOff>
                <xdr:row>60</xdr:row>
                <xdr:rowOff>133350</xdr:rowOff>
              </from>
              <to>
                <xdr:col>12</xdr:col>
                <xdr:colOff>114300</xdr:colOff>
                <xdr:row>61</xdr:row>
                <xdr:rowOff>161925</xdr:rowOff>
              </to>
            </anchor>
          </controlPr>
        </control>
      </mc:Choice>
    </mc:AlternateContent>
    <mc:AlternateContent xmlns:mc="http://schemas.openxmlformats.org/markup-compatibility/2006">
      <mc:Choice Requires="x14">
        <control shapeId="3082" r:id="rId50" name="Check Box 10">
          <controlPr defaultSize="0" autoFill="0" autoLine="0" autoPict="0">
            <anchor moveWithCells="1">
              <from>
                <xdr:col>10</xdr:col>
                <xdr:colOff>114300</xdr:colOff>
                <xdr:row>61</xdr:row>
                <xdr:rowOff>161925</xdr:rowOff>
              </from>
              <to>
                <xdr:col>12</xdr:col>
                <xdr:colOff>114300</xdr:colOff>
                <xdr:row>63</xdr:row>
                <xdr:rowOff>28575</xdr:rowOff>
              </to>
            </anchor>
          </controlPr>
        </control>
      </mc:Choice>
    </mc:AlternateContent>
    <mc:AlternateContent xmlns:mc="http://schemas.openxmlformats.org/markup-compatibility/2006">
      <mc:Choice Requires="x14">
        <control shapeId="3083" r:id="rId51" name="Check Box 11">
          <controlPr defaultSize="0" autoFill="0" autoLine="0" autoPict="0">
            <anchor moveWithCells="1">
              <from>
                <xdr:col>10</xdr:col>
                <xdr:colOff>114300</xdr:colOff>
                <xdr:row>62</xdr:row>
                <xdr:rowOff>161925</xdr:rowOff>
              </from>
              <to>
                <xdr:col>12</xdr:col>
                <xdr:colOff>114300</xdr:colOff>
                <xdr:row>64</xdr:row>
                <xdr:rowOff>47625</xdr:rowOff>
              </to>
            </anchor>
          </controlPr>
        </control>
      </mc:Choice>
    </mc:AlternateContent>
    <mc:AlternateContent xmlns:mc="http://schemas.openxmlformats.org/markup-compatibility/2006">
      <mc:Choice Requires="x14">
        <control shapeId="3084" r:id="rId52" name="Check Box 12">
          <controlPr defaultSize="0" autoFill="0" autoLine="0" autoPict="0">
            <anchor moveWithCells="1">
              <from>
                <xdr:col>10</xdr:col>
                <xdr:colOff>114300</xdr:colOff>
                <xdr:row>63</xdr:row>
                <xdr:rowOff>161925</xdr:rowOff>
              </from>
              <to>
                <xdr:col>12</xdr:col>
                <xdr:colOff>114300</xdr:colOff>
                <xdr:row>65</xdr:row>
                <xdr:rowOff>0</xdr:rowOff>
              </to>
            </anchor>
          </controlPr>
        </control>
      </mc:Choice>
    </mc:AlternateContent>
    <mc:AlternateContent xmlns:mc="http://schemas.openxmlformats.org/markup-compatibility/2006">
      <mc:Choice Requires="x14">
        <control shapeId="3085" r:id="rId53" name="Check Box 13">
          <controlPr defaultSize="0" autoFill="0" autoLine="0" autoPict="0">
            <anchor moveWithCells="1">
              <from>
                <xdr:col>10</xdr:col>
                <xdr:colOff>114300</xdr:colOff>
                <xdr:row>65</xdr:row>
                <xdr:rowOff>161925</xdr:rowOff>
              </from>
              <to>
                <xdr:col>12</xdr:col>
                <xdr:colOff>114300</xdr:colOff>
                <xdr:row>67</xdr:row>
                <xdr:rowOff>0</xdr:rowOff>
              </to>
            </anchor>
          </controlPr>
        </control>
      </mc:Choice>
    </mc:AlternateContent>
    <mc:AlternateContent xmlns:mc="http://schemas.openxmlformats.org/markup-compatibility/2006">
      <mc:Choice Requires="x14">
        <control shapeId="3086" r:id="rId54" name="Check Box 14">
          <controlPr defaultSize="0" autoFill="0" autoLine="0" autoPict="0">
            <anchor moveWithCells="1">
              <from>
                <xdr:col>10</xdr:col>
                <xdr:colOff>114300</xdr:colOff>
                <xdr:row>66</xdr:row>
                <xdr:rowOff>171450</xdr:rowOff>
              </from>
              <to>
                <xdr:col>12</xdr:col>
                <xdr:colOff>114300</xdr:colOff>
                <xdr:row>68</xdr:row>
                <xdr:rowOff>38100</xdr:rowOff>
              </to>
            </anchor>
          </controlPr>
        </control>
      </mc:Choice>
    </mc:AlternateContent>
    <mc:AlternateContent xmlns:mc="http://schemas.openxmlformats.org/markup-compatibility/2006">
      <mc:Choice Requires="x14">
        <control shapeId="3087" r:id="rId55" name="Check Box 15">
          <controlPr defaultSize="0" autoFill="0" autoLine="0" autoPict="0">
            <anchor moveWithCells="1">
              <from>
                <xdr:col>10</xdr:col>
                <xdr:colOff>114300</xdr:colOff>
                <xdr:row>67</xdr:row>
                <xdr:rowOff>171450</xdr:rowOff>
              </from>
              <to>
                <xdr:col>12</xdr:col>
                <xdr:colOff>114300</xdr:colOff>
                <xdr:row>69</xdr:row>
                <xdr:rowOff>57150</xdr:rowOff>
              </to>
            </anchor>
          </controlPr>
        </control>
      </mc:Choice>
    </mc:AlternateContent>
    <mc:AlternateContent xmlns:mc="http://schemas.openxmlformats.org/markup-compatibility/2006">
      <mc:Choice Requires="x14">
        <control shapeId="3088" r:id="rId56" name="Check Box 16">
          <controlPr defaultSize="0" autoFill="0" autoLine="0" autoPict="0">
            <anchor moveWithCells="1">
              <from>
                <xdr:col>10</xdr:col>
                <xdr:colOff>114300</xdr:colOff>
                <xdr:row>69</xdr:row>
                <xdr:rowOff>171450</xdr:rowOff>
              </from>
              <to>
                <xdr:col>12</xdr:col>
                <xdr:colOff>114300</xdr:colOff>
                <xdr:row>71</xdr:row>
                <xdr:rowOff>0</xdr:rowOff>
              </to>
            </anchor>
          </controlPr>
        </control>
      </mc:Choice>
    </mc:AlternateContent>
    <mc:AlternateContent xmlns:mc="http://schemas.openxmlformats.org/markup-compatibility/2006">
      <mc:Choice Requires="x14">
        <control shapeId="3089" r:id="rId57" name="Check Box 17">
          <controlPr defaultSize="0" autoFill="0" autoLine="0" autoPict="0">
            <anchor moveWithCells="1">
              <from>
                <xdr:col>10</xdr:col>
                <xdr:colOff>114300</xdr:colOff>
                <xdr:row>70</xdr:row>
                <xdr:rowOff>180975</xdr:rowOff>
              </from>
              <to>
                <xdr:col>12</xdr:col>
                <xdr:colOff>114300</xdr:colOff>
                <xdr:row>72</xdr:row>
                <xdr:rowOff>0</xdr:rowOff>
              </to>
            </anchor>
          </controlPr>
        </control>
      </mc:Choice>
    </mc:AlternateContent>
    <mc:AlternateContent xmlns:mc="http://schemas.openxmlformats.org/markup-compatibility/2006">
      <mc:Choice Requires="x14">
        <control shapeId="3090" r:id="rId58" name="Check Box 18">
          <controlPr defaultSize="0" autoFill="0" autoLine="0" autoPict="0">
            <anchor moveWithCells="1">
              <from>
                <xdr:col>10</xdr:col>
                <xdr:colOff>114300</xdr:colOff>
                <xdr:row>71</xdr:row>
                <xdr:rowOff>180975</xdr:rowOff>
              </from>
              <to>
                <xdr:col>12</xdr:col>
                <xdr:colOff>114300</xdr:colOff>
                <xdr:row>73</xdr:row>
                <xdr:rowOff>0</xdr:rowOff>
              </to>
            </anchor>
          </controlPr>
        </control>
      </mc:Choice>
    </mc:AlternateContent>
    <mc:AlternateContent xmlns:mc="http://schemas.openxmlformats.org/markup-compatibility/2006">
      <mc:Choice Requires="x14">
        <control shapeId="3097" r:id="rId59" name="Check Box 25">
          <controlPr defaultSize="0" autoFill="0" autoLine="0" autoPict="0">
            <anchor moveWithCells="1">
              <from>
                <xdr:col>10</xdr:col>
                <xdr:colOff>104775</xdr:colOff>
                <xdr:row>74</xdr:row>
                <xdr:rowOff>152400</xdr:rowOff>
              </from>
              <to>
                <xdr:col>12</xdr:col>
                <xdr:colOff>95250</xdr:colOff>
                <xdr:row>75</xdr:row>
                <xdr:rowOff>180975</xdr:rowOff>
              </to>
            </anchor>
          </controlPr>
        </control>
      </mc:Choice>
    </mc:AlternateContent>
    <mc:AlternateContent xmlns:mc="http://schemas.openxmlformats.org/markup-compatibility/2006">
      <mc:Choice Requires="x14">
        <control shapeId="3098" r:id="rId60" name="Check Box 26">
          <controlPr defaultSize="0" autoFill="0" autoLine="0" autoPict="0">
            <anchor moveWithCells="1">
              <from>
                <xdr:col>10</xdr:col>
                <xdr:colOff>104775</xdr:colOff>
                <xdr:row>75</xdr:row>
                <xdr:rowOff>161925</xdr:rowOff>
              </from>
              <to>
                <xdr:col>11</xdr:col>
                <xdr:colOff>381000</xdr:colOff>
                <xdr:row>76</xdr:row>
                <xdr:rowOff>180975</xdr:rowOff>
              </to>
            </anchor>
          </controlPr>
        </control>
      </mc:Choice>
    </mc:AlternateContent>
    <mc:AlternateContent xmlns:mc="http://schemas.openxmlformats.org/markup-compatibility/2006">
      <mc:Choice Requires="x14">
        <control shapeId="3099" r:id="rId61" name="Check Box 27">
          <controlPr defaultSize="0" autoFill="0" autoLine="0" autoPict="0">
            <anchor moveWithCells="1">
              <from>
                <xdr:col>10</xdr:col>
                <xdr:colOff>104775</xdr:colOff>
                <xdr:row>77</xdr:row>
                <xdr:rowOff>152400</xdr:rowOff>
              </from>
              <to>
                <xdr:col>11</xdr:col>
                <xdr:colOff>600075</xdr:colOff>
                <xdr:row>79</xdr:row>
                <xdr:rowOff>19050</xdr:rowOff>
              </to>
            </anchor>
          </controlPr>
        </control>
      </mc:Choice>
    </mc:AlternateContent>
    <mc:AlternateContent xmlns:mc="http://schemas.openxmlformats.org/markup-compatibility/2006">
      <mc:Choice Requires="x14">
        <control shapeId="3100" r:id="rId62" name="Check Box 28">
          <controlPr defaultSize="0" autoFill="0" autoLine="0" autoPict="0">
            <anchor moveWithCells="1">
              <from>
                <xdr:col>10</xdr:col>
                <xdr:colOff>104775</xdr:colOff>
                <xdr:row>79</xdr:row>
                <xdr:rowOff>123825</xdr:rowOff>
              </from>
              <to>
                <xdr:col>11</xdr:col>
                <xdr:colOff>542925</xdr:colOff>
                <xdr:row>80</xdr:row>
                <xdr:rowOff>152400</xdr:rowOff>
              </to>
            </anchor>
          </controlPr>
        </control>
      </mc:Choice>
    </mc:AlternateContent>
    <mc:AlternateContent xmlns:mc="http://schemas.openxmlformats.org/markup-compatibility/2006">
      <mc:Choice Requires="x14">
        <control shapeId="3101" r:id="rId63" name="Check Box 29">
          <controlPr defaultSize="0" autoFill="0" autoLine="0" autoPict="0">
            <anchor moveWithCells="1">
              <from>
                <xdr:col>10</xdr:col>
                <xdr:colOff>104775</xdr:colOff>
                <xdr:row>80</xdr:row>
                <xdr:rowOff>142875</xdr:rowOff>
              </from>
              <to>
                <xdr:col>12</xdr:col>
                <xdr:colOff>0</xdr:colOff>
                <xdr:row>81</xdr:row>
                <xdr:rowOff>161925</xdr:rowOff>
              </to>
            </anchor>
          </controlPr>
        </control>
      </mc:Choice>
    </mc:AlternateContent>
    <mc:AlternateContent xmlns:mc="http://schemas.openxmlformats.org/markup-compatibility/2006">
      <mc:Choice Requires="x14">
        <control shapeId="3102" r:id="rId64" name="Check Box 30">
          <controlPr defaultSize="0" autoFill="0" autoLine="0" autoPict="0">
            <anchor moveWithCells="1">
              <from>
                <xdr:col>10</xdr:col>
                <xdr:colOff>95250</xdr:colOff>
                <xdr:row>83</xdr:row>
                <xdr:rowOff>142875</xdr:rowOff>
              </from>
              <to>
                <xdr:col>11</xdr:col>
                <xdr:colOff>552450</xdr:colOff>
                <xdr:row>84</xdr:row>
                <xdr:rowOff>171450</xdr:rowOff>
              </to>
            </anchor>
          </controlPr>
        </control>
      </mc:Choice>
    </mc:AlternateContent>
    <mc:AlternateContent xmlns:mc="http://schemas.openxmlformats.org/markup-compatibility/2006">
      <mc:Choice Requires="x14">
        <control shapeId="3103" r:id="rId65" name="Check Box 31">
          <controlPr defaultSize="0" autoFill="0" autoLine="0" autoPict="0">
            <anchor moveWithCells="1">
              <from>
                <xdr:col>10</xdr:col>
                <xdr:colOff>95250</xdr:colOff>
                <xdr:row>84</xdr:row>
                <xdr:rowOff>171450</xdr:rowOff>
              </from>
              <to>
                <xdr:col>12</xdr:col>
                <xdr:colOff>76200</xdr:colOff>
                <xdr:row>86</xdr:row>
                <xdr:rowOff>19050</xdr:rowOff>
              </to>
            </anchor>
          </controlPr>
        </control>
      </mc:Choice>
    </mc:AlternateContent>
    <mc:AlternateContent xmlns:mc="http://schemas.openxmlformats.org/markup-compatibility/2006">
      <mc:Choice Requires="x14">
        <control shapeId="3107" r:id="rId66" name="Check Box 35">
          <controlPr defaultSize="0" autoFill="0" autoLine="0" autoPict="0">
            <anchor moveWithCells="1">
              <from>
                <xdr:col>10</xdr:col>
                <xdr:colOff>76200</xdr:colOff>
                <xdr:row>88</xdr:row>
                <xdr:rowOff>152400</xdr:rowOff>
              </from>
              <to>
                <xdr:col>12</xdr:col>
                <xdr:colOff>104775</xdr:colOff>
                <xdr:row>90</xdr:row>
                <xdr:rowOff>9525</xdr:rowOff>
              </to>
            </anchor>
          </controlPr>
        </control>
      </mc:Choice>
    </mc:AlternateContent>
    <mc:AlternateContent xmlns:mc="http://schemas.openxmlformats.org/markup-compatibility/2006">
      <mc:Choice Requires="x14">
        <control shapeId="3108" r:id="rId67" name="Check Box 36">
          <controlPr defaultSize="0" autoFill="0" autoLine="0" autoPict="0">
            <anchor moveWithCells="1">
              <from>
                <xdr:col>10</xdr:col>
                <xdr:colOff>85725</xdr:colOff>
                <xdr:row>90</xdr:row>
                <xdr:rowOff>161925</xdr:rowOff>
              </from>
              <to>
                <xdr:col>12</xdr:col>
                <xdr:colOff>190500</xdr:colOff>
                <xdr:row>92</xdr:row>
                <xdr:rowOff>19050</xdr:rowOff>
              </to>
            </anchor>
          </controlPr>
        </control>
      </mc:Choice>
    </mc:AlternateContent>
    <mc:AlternateContent xmlns:mc="http://schemas.openxmlformats.org/markup-compatibility/2006">
      <mc:Choice Requires="x14">
        <control shapeId="3109" r:id="rId68" name="Check Box 37">
          <controlPr defaultSize="0" autoFill="0" autoLine="0" autoPict="0">
            <anchor moveWithCells="1">
              <from>
                <xdr:col>10</xdr:col>
                <xdr:colOff>57150</xdr:colOff>
                <xdr:row>96</xdr:row>
                <xdr:rowOff>161925</xdr:rowOff>
              </from>
              <to>
                <xdr:col>12</xdr:col>
                <xdr:colOff>190500</xdr:colOff>
                <xdr:row>98</xdr:row>
                <xdr:rowOff>9525</xdr:rowOff>
              </to>
            </anchor>
          </controlPr>
        </control>
      </mc:Choice>
    </mc:AlternateContent>
    <mc:AlternateContent xmlns:mc="http://schemas.openxmlformats.org/markup-compatibility/2006">
      <mc:Choice Requires="x14">
        <control shapeId="3113" r:id="rId69" name="Check Box 41">
          <controlPr defaultSize="0" autoFill="0" autoLine="0" autoPict="0">
            <anchor moveWithCells="1">
              <from>
                <xdr:col>10</xdr:col>
                <xdr:colOff>66675</xdr:colOff>
                <xdr:row>113</xdr:row>
                <xdr:rowOff>152400</xdr:rowOff>
              </from>
              <to>
                <xdr:col>11</xdr:col>
                <xdr:colOff>228600</xdr:colOff>
                <xdr:row>114</xdr:row>
                <xdr:rowOff>171450</xdr:rowOff>
              </to>
            </anchor>
          </controlPr>
        </control>
      </mc:Choice>
    </mc:AlternateContent>
    <mc:AlternateContent xmlns:mc="http://schemas.openxmlformats.org/markup-compatibility/2006">
      <mc:Choice Requires="x14">
        <control shapeId="3114" r:id="rId70" name="Check Box 42">
          <controlPr defaultSize="0" autoFill="0" autoLine="0" autoPict="0">
            <anchor moveWithCells="1">
              <from>
                <xdr:col>10</xdr:col>
                <xdr:colOff>76200</xdr:colOff>
                <xdr:row>142</xdr:row>
                <xdr:rowOff>142875</xdr:rowOff>
              </from>
              <to>
                <xdr:col>12</xdr:col>
                <xdr:colOff>419100</xdr:colOff>
                <xdr:row>144</xdr:row>
                <xdr:rowOff>0</xdr:rowOff>
              </to>
            </anchor>
          </controlPr>
        </control>
      </mc:Choice>
    </mc:AlternateContent>
    <mc:AlternateContent xmlns:mc="http://schemas.openxmlformats.org/markup-compatibility/2006">
      <mc:Choice Requires="x14">
        <control shapeId="3115" r:id="rId71" name="Check Box 43">
          <controlPr defaultSize="0" autoFill="0" autoLine="0" autoPict="0">
            <anchor moveWithCells="1">
              <from>
                <xdr:col>10</xdr:col>
                <xdr:colOff>76200</xdr:colOff>
                <xdr:row>156</xdr:row>
                <xdr:rowOff>161925</xdr:rowOff>
              </from>
              <to>
                <xdr:col>12</xdr:col>
                <xdr:colOff>66675</xdr:colOff>
                <xdr:row>158</xdr:row>
                <xdr:rowOff>38100</xdr:rowOff>
              </to>
            </anchor>
          </controlPr>
        </control>
      </mc:Choice>
    </mc:AlternateContent>
    <mc:AlternateContent xmlns:mc="http://schemas.openxmlformats.org/markup-compatibility/2006">
      <mc:Choice Requires="x14">
        <control shapeId="3116" r:id="rId72" name="Check Box 44">
          <controlPr defaultSize="0" autoFill="0" autoLine="0" autoPict="0">
            <anchor moveWithCells="1">
              <from>
                <xdr:col>10</xdr:col>
                <xdr:colOff>57150</xdr:colOff>
                <xdr:row>171</xdr:row>
                <xdr:rowOff>180975</xdr:rowOff>
              </from>
              <to>
                <xdr:col>12</xdr:col>
                <xdr:colOff>47625</xdr:colOff>
                <xdr:row>173</xdr:row>
                <xdr:rowOff>38100</xdr:rowOff>
              </to>
            </anchor>
          </controlPr>
        </control>
      </mc:Choice>
    </mc:AlternateContent>
    <mc:AlternateContent xmlns:mc="http://schemas.openxmlformats.org/markup-compatibility/2006">
      <mc:Choice Requires="x14">
        <control shapeId="3117" r:id="rId73" name="Check Box 45">
          <controlPr defaultSize="0" autoFill="0" autoLine="0" autoPict="0">
            <anchor moveWithCells="1">
              <from>
                <xdr:col>9</xdr:col>
                <xdr:colOff>209550</xdr:colOff>
                <xdr:row>172</xdr:row>
                <xdr:rowOff>57150</xdr:rowOff>
              </from>
              <to>
                <xdr:col>9</xdr:col>
                <xdr:colOff>438150</xdr:colOff>
                <xdr:row>173</xdr:row>
                <xdr:rowOff>114300</xdr:rowOff>
              </to>
            </anchor>
          </controlPr>
        </control>
      </mc:Choice>
    </mc:AlternateContent>
    <mc:AlternateContent xmlns:mc="http://schemas.openxmlformats.org/markup-compatibility/2006">
      <mc:Choice Requires="x14">
        <control shapeId="3118" r:id="rId74" name="Check Box 46">
          <controlPr defaultSize="0" autoFill="0" autoLine="0" autoPict="0">
            <anchor moveWithCells="1">
              <from>
                <xdr:col>10</xdr:col>
                <xdr:colOff>66675</xdr:colOff>
                <xdr:row>177</xdr:row>
                <xdr:rowOff>0</xdr:rowOff>
              </from>
              <to>
                <xdr:col>12</xdr:col>
                <xdr:colOff>161925</xdr:colOff>
                <xdr:row>178</xdr:row>
                <xdr:rowOff>57150</xdr:rowOff>
              </to>
            </anchor>
          </controlPr>
        </control>
      </mc:Choice>
    </mc:AlternateContent>
    <mc:AlternateContent xmlns:mc="http://schemas.openxmlformats.org/markup-compatibility/2006">
      <mc:Choice Requires="x14">
        <control shapeId="3119" r:id="rId75" name="Check Box 47">
          <controlPr defaultSize="0" autoFill="0" autoLine="0" autoPict="0">
            <anchor moveWithCells="1">
              <from>
                <xdr:col>10</xdr:col>
                <xdr:colOff>76200</xdr:colOff>
                <xdr:row>182</xdr:row>
                <xdr:rowOff>95250</xdr:rowOff>
              </from>
              <to>
                <xdr:col>11</xdr:col>
                <xdr:colOff>438150</xdr:colOff>
                <xdr:row>183</xdr:row>
                <xdr:rowOff>133350</xdr:rowOff>
              </to>
            </anchor>
          </controlPr>
        </control>
      </mc:Choice>
    </mc:AlternateContent>
    <mc:AlternateContent xmlns:mc="http://schemas.openxmlformats.org/markup-compatibility/2006">
      <mc:Choice Requires="x14">
        <control shapeId="3121" r:id="rId76" name="Check Box 49">
          <controlPr defaultSize="0" autoFill="0" autoLine="0" autoPict="0">
            <anchor moveWithCells="1">
              <from>
                <xdr:col>10</xdr:col>
                <xdr:colOff>57150</xdr:colOff>
                <xdr:row>200</xdr:row>
                <xdr:rowOff>142875</xdr:rowOff>
              </from>
              <to>
                <xdr:col>11</xdr:col>
                <xdr:colOff>523875</xdr:colOff>
                <xdr:row>201</xdr:row>
                <xdr:rowOff>171450</xdr:rowOff>
              </to>
            </anchor>
          </controlPr>
        </control>
      </mc:Choice>
    </mc:AlternateContent>
    <mc:AlternateContent xmlns:mc="http://schemas.openxmlformats.org/markup-compatibility/2006">
      <mc:Choice Requires="x14">
        <control shapeId="3123" r:id="rId77" name="Check Box 51">
          <controlPr defaultSize="0" autoFill="0" autoLine="0" autoPict="0">
            <anchor moveWithCells="1">
              <from>
                <xdr:col>10</xdr:col>
                <xdr:colOff>66675</xdr:colOff>
                <xdr:row>208</xdr:row>
                <xdr:rowOff>114300</xdr:rowOff>
              </from>
              <to>
                <xdr:col>11</xdr:col>
                <xdr:colOff>523875</xdr:colOff>
                <xdr:row>209</xdr:row>
                <xdr:rowOff>142875</xdr:rowOff>
              </to>
            </anchor>
          </controlPr>
        </control>
      </mc:Choice>
    </mc:AlternateContent>
    <mc:AlternateContent xmlns:mc="http://schemas.openxmlformats.org/markup-compatibility/2006">
      <mc:Choice Requires="x14">
        <control shapeId="3124" r:id="rId78" name="Check Box 52">
          <controlPr defaultSize="0" autoFill="0" autoLine="0" autoPict="0">
            <anchor moveWithCells="1">
              <from>
                <xdr:col>10</xdr:col>
                <xdr:colOff>66675</xdr:colOff>
                <xdr:row>215</xdr:row>
                <xdr:rowOff>114300</xdr:rowOff>
              </from>
              <to>
                <xdr:col>12</xdr:col>
                <xdr:colOff>371475</xdr:colOff>
                <xdr:row>216</xdr:row>
                <xdr:rowOff>161925</xdr:rowOff>
              </to>
            </anchor>
          </controlPr>
        </control>
      </mc:Choice>
    </mc:AlternateContent>
    <mc:AlternateContent xmlns:mc="http://schemas.openxmlformats.org/markup-compatibility/2006">
      <mc:Choice Requires="x14">
        <control shapeId="3125" r:id="rId79" name="Check Box 53">
          <controlPr defaultSize="0" autoFill="0" autoLine="0" autoPict="0">
            <anchor moveWithCells="1">
              <from>
                <xdr:col>10</xdr:col>
                <xdr:colOff>57150</xdr:colOff>
                <xdr:row>222</xdr:row>
                <xdr:rowOff>114300</xdr:rowOff>
              </from>
              <to>
                <xdr:col>12</xdr:col>
                <xdr:colOff>190500</xdr:colOff>
                <xdr:row>223</xdr:row>
                <xdr:rowOff>142875</xdr:rowOff>
              </to>
            </anchor>
          </controlPr>
        </control>
      </mc:Choice>
    </mc:AlternateContent>
    <mc:AlternateContent xmlns:mc="http://schemas.openxmlformats.org/markup-compatibility/2006">
      <mc:Choice Requires="x14">
        <control shapeId="3126" r:id="rId80" name="Check Box 54">
          <controlPr defaultSize="0" autoFill="0" autoLine="0" autoPict="0" altText="Further add. work locations">
            <anchor moveWithCells="1">
              <from>
                <xdr:col>10</xdr:col>
                <xdr:colOff>85725</xdr:colOff>
                <xdr:row>230</xdr:row>
                <xdr:rowOff>133350</xdr:rowOff>
              </from>
              <to>
                <xdr:col>12</xdr:col>
                <xdr:colOff>361950</xdr:colOff>
                <xdr:row>231</xdr:row>
                <xdr:rowOff>104775</xdr:rowOff>
              </to>
            </anchor>
          </controlPr>
        </control>
      </mc:Choice>
    </mc:AlternateContent>
    <mc:AlternateContent xmlns:mc="http://schemas.openxmlformats.org/markup-compatibility/2006">
      <mc:Choice Requires="x14">
        <control shapeId="3129" r:id="rId81" name="Check Box 57">
          <controlPr defaultSize="0" autoFill="0" autoLine="0" autoPict="0">
            <anchor moveWithCells="1">
              <from>
                <xdr:col>10</xdr:col>
                <xdr:colOff>57150</xdr:colOff>
                <xdr:row>243</xdr:row>
                <xdr:rowOff>0</xdr:rowOff>
              </from>
              <to>
                <xdr:col>12</xdr:col>
                <xdr:colOff>314325</xdr:colOff>
                <xdr:row>244</xdr:row>
                <xdr:rowOff>19050</xdr:rowOff>
              </to>
            </anchor>
          </controlPr>
        </control>
      </mc:Choice>
    </mc:AlternateContent>
    <mc:AlternateContent xmlns:mc="http://schemas.openxmlformats.org/markup-compatibility/2006">
      <mc:Choice Requires="x14">
        <control shapeId="3130" r:id="rId82" name="Check Box 58">
          <controlPr defaultSize="0" autoFill="0" autoLine="0" autoPict="0">
            <anchor moveWithCells="1">
              <from>
                <xdr:col>10</xdr:col>
                <xdr:colOff>57150</xdr:colOff>
                <xdr:row>246</xdr:row>
                <xdr:rowOff>171450</xdr:rowOff>
              </from>
              <to>
                <xdr:col>11</xdr:col>
                <xdr:colOff>428625</xdr:colOff>
                <xdr:row>248</xdr:row>
                <xdr:rowOff>9525</xdr:rowOff>
              </to>
            </anchor>
          </controlPr>
        </control>
      </mc:Choice>
    </mc:AlternateContent>
    <mc:AlternateContent xmlns:mc="http://schemas.openxmlformats.org/markup-compatibility/2006">
      <mc:Choice Requires="x14">
        <control shapeId="3131" r:id="rId83" name="Check Box 59">
          <controlPr defaultSize="0" autoFill="0" autoLine="0" autoPict="0">
            <anchor moveWithCells="1">
              <from>
                <xdr:col>10</xdr:col>
                <xdr:colOff>57150</xdr:colOff>
                <xdr:row>266</xdr:row>
                <xdr:rowOff>180975</xdr:rowOff>
              </from>
              <to>
                <xdr:col>11</xdr:col>
                <xdr:colOff>419100</xdr:colOff>
                <xdr:row>268</xdr:row>
                <xdr:rowOff>19050</xdr:rowOff>
              </to>
            </anchor>
          </controlPr>
        </control>
      </mc:Choice>
    </mc:AlternateContent>
    <mc:AlternateContent xmlns:mc="http://schemas.openxmlformats.org/markup-compatibility/2006">
      <mc:Choice Requires="x14">
        <control shapeId="3132" r:id="rId84" name="Check Box 60">
          <controlPr defaultSize="0" autoFill="0" autoLine="0" autoPict="0">
            <anchor moveWithCells="1">
              <from>
                <xdr:col>10</xdr:col>
                <xdr:colOff>66675</xdr:colOff>
                <xdr:row>269</xdr:row>
                <xdr:rowOff>152400</xdr:rowOff>
              </from>
              <to>
                <xdr:col>12</xdr:col>
                <xdr:colOff>219075</xdr:colOff>
                <xdr:row>270</xdr:row>
                <xdr:rowOff>171450</xdr:rowOff>
              </to>
            </anchor>
          </controlPr>
        </control>
      </mc:Choice>
    </mc:AlternateContent>
    <mc:AlternateContent xmlns:mc="http://schemas.openxmlformats.org/markup-compatibility/2006">
      <mc:Choice Requires="x14">
        <control shapeId="3133" r:id="rId85" name="Check Box 61">
          <controlPr defaultSize="0" autoFill="0" autoLine="0" autoPict="0">
            <anchor moveWithCells="1">
              <from>
                <xdr:col>10</xdr:col>
                <xdr:colOff>76200</xdr:colOff>
                <xdr:row>273</xdr:row>
                <xdr:rowOff>85725</xdr:rowOff>
              </from>
              <to>
                <xdr:col>12</xdr:col>
                <xdr:colOff>152400</xdr:colOff>
                <xdr:row>275</xdr:row>
                <xdr:rowOff>0</xdr:rowOff>
              </to>
            </anchor>
          </controlPr>
        </control>
      </mc:Choice>
    </mc:AlternateContent>
    <mc:AlternateContent xmlns:mc="http://schemas.openxmlformats.org/markup-compatibility/2006">
      <mc:Choice Requires="x14">
        <control shapeId="3134" r:id="rId86" name="Check Box 62">
          <controlPr defaultSize="0" autoFill="0" autoLine="0" autoPict="0">
            <anchor moveWithCells="1">
              <from>
                <xdr:col>10</xdr:col>
                <xdr:colOff>123825</xdr:colOff>
                <xdr:row>280</xdr:row>
                <xdr:rowOff>190500</xdr:rowOff>
              </from>
              <to>
                <xdr:col>12</xdr:col>
                <xdr:colOff>171450</xdr:colOff>
                <xdr:row>282</xdr:row>
                <xdr:rowOff>19050</xdr:rowOff>
              </to>
            </anchor>
          </controlPr>
        </control>
      </mc:Choice>
    </mc:AlternateContent>
    <mc:AlternateContent xmlns:mc="http://schemas.openxmlformats.org/markup-compatibility/2006">
      <mc:Choice Requires="x14">
        <control shapeId="3135" r:id="rId87" name="Check Box 63">
          <controlPr defaultSize="0" autoFill="0" autoLine="0" autoPict="0">
            <anchor moveWithCells="1">
              <from>
                <xdr:col>9</xdr:col>
                <xdr:colOff>171450</xdr:colOff>
                <xdr:row>309</xdr:row>
                <xdr:rowOff>19050</xdr:rowOff>
              </from>
              <to>
                <xdr:col>9</xdr:col>
                <xdr:colOff>581025</xdr:colOff>
                <xdr:row>310</xdr:row>
                <xdr:rowOff>57150</xdr:rowOff>
              </to>
            </anchor>
          </controlPr>
        </control>
      </mc:Choice>
    </mc:AlternateContent>
    <mc:AlternateContent xmlns:mc="http://schemas.openxmlformats.org/markup-compatibility/2006">
      <mc:Choice Requires="x14">
        <control shapeId="3136" r:id="rId88" name="Check Box 64">
          <controlPr defaultSize="0" autoFill="0" autoLine="0" autoPict="0">
            <anchor moveWithCells="1">
              <from>
                <xdr:col>9</xdr:col>
                <xdr:colOff>171450</xdr:colOff>
                <xdr:row>311</xdr:row>
                <xdr:rowOff>0</xdr:rowOff>
              </from>
              <to>
                <xdr:col>10</xdr:col>
                <xdr:colOff>76200</xdr:colOff>
                <xdr:row>312</xdr:row>
                <xdr:rowOff>28575</xdr:rowOff>
              </to>
            </anchor>
          </controlPr>
        </control>
      </mc:Choice>
    </mc:AlternateContent>
    <mc:AlternateContent xmlns:mc="http://schemas.openxmlformats.org/markup-compatibility/2006">
      <mc:Choice Requires="x14">
        <control shapeId="3137" r:id="rId89" name="Check Box 65">
          <controlPr defaultSize="0" autoFill="0" autoLine="0" autoPict="0">
            <anchor moveWithCells="1">
              <from>
                <xdr:col>9</xdr:col>
                <xdr:colOff>171450</xdr:colOff>
                <xdr:row>312</xdr:row>
                <xdr:rowOff>180975</xdr:rowOff>
              </from>
              <to>
                <xdr:col>10</xdr:col>
                <xdr:colOff>76200</xdr:colOff>
                <xdr:row>314</xdr:row>
                <xdr:rowOff>66675</xdr:rowOff>
              </to>
            </anchor>
          </controlPr>
        </control>
      </mc:Choice>
    </mc:AlternateContent>
    <mc:AlternateContent xmlns:mc="http://schemas.openxmlformats.org/markup-compatibility/2006">
      <mc:Choice Requires="x14">
        <control shapeId="3138" r:id="rId90" name="Check Box 66">
          <controlPr defaultSize="0" autoFill="0" autoLine="0" autoPict="0">
            <anchor moveWithCells="1">
              <from>
                <xdr:col>0</xdr:col>
                <xdr:colOff>209550</xdr:colOff>
                <xdr:row>318</xdr:row>
                <xdr:rowOff>171450</xdr:rowOff>
              </from>
              <to>
                <xdr:col>0</xdr:col>
                <xdr:colOff>561975</xdr:colOff>
                <xdr:row>320</xdr:row>
                <xdr:rowOff>95250</xdr:rowOff>
              </to>
            </anchor>
          </controlPr>
        </control>
      </mc:Choice>
    </mc:AlternateContent>
    <mc:AlternateContent xmlns:mc="http://schemas.openxmlformats.org/markup-compatibility/2006">
      <mc:Choice Requires="x14">
        <control shapeId="3139" r:id="rId91" name="Check Box 67">
          <controlPr defaultSize="0" autoFill="0" autoLine="0" autoPict="0">
            <anchor moveWithCells="1">
              <from>
                <xdr:col>10</xdr:col>
                <xdr:colOff>133350</xdr:colOff>
                <xdr:row>318</xdr:row>
                <xdr:rowOff>152400</xdr:rowOff>
              </from>
              <to>
                <xdr:col>11</xdr:col>
                <xdr:colOff>523875</xdr:colOff>
                <xdr:row>320</xdr:row>
                <xdr:rowOff>57150</xdr:rowOff>
              </to>
            </anchor>
          </controlPr>
        </control>
      </mc:Choice>
    </mc:AlternateContent>
    <mc:AlternateContent xmlns:mc="http://schemas.openxmlformats.org/markup-compatibility/2006">
      <mc:Choice Requires="x14">
        <control shapeId="3140" r:id="rId92" name="Check Box 68">
          <controlPr defaultSize="0" autoFill="0" autoLine="0" autoPict="0">
            <anchor moveWithCells="1">
              <from>
                <xdr:col>0</xdr:col>
                <xdr:colOff>209550</xdr:colOff>
                <xdr:row>321</xdr:row>
                <xdr:rowOff>161925</xdr:rowOff>
              </from>
              <to>
                <xdr:col>0</xdr:col>
                <xdr:colOff>561975</xdr:colOff>
                <xdr:row>323</xdr:row>
                <xdr:rowOff>85725</xdr:rowOff>
              </to>
            </anchor>
          </controlPr>
        </control>
      </mc:Choice>
    </mc:AlternateContent>
    <mc:AlternateContent xmlns:mc="http://schemas.openxmlformats.org/markup-compatibility/2006">
      <mc:Choice Requires="x14">
        <control shapeId="3141" r:id="rId93" name="Check Box 69">
          <controlPr defaultSize="0" autoFill="0" autoLine="0" autoPict="0">
            <anchor moveWithCells="1">
              <from>
                <xdr:col>0</xdr:col>
                <xdr:colOff>219075</xdr:colOff>
                <xdr:row>324</xdr:row>
                <xdr:rowOff>142875</xdr:rowOff>
              </from>
              <to>
                <xdr:col>0</xdr:col>
                <xdr:colOff>571500</xdr:colOff>
                <xdr:row>326</xdr:row>
                <xdr:rowOff>76200</xdr:rowOff>
              </to>
            </anchor>
          </controlPr>
        </control>
      </mc:Choice>
    </mc:AlternateContent>
    <mc:AlternateContent xmlns:mc="http://schemas.openxmlformats.org/markup-compatibility/2006">
      <mc:Choice Requires="x14">
        <control shapeId="3142" r:id="rId94" name="Check Box 70">
          <controlPr defaultSize="0" autoFill="0" autoLine="0" autoPict="0">
            <anchor moveWithCells="1">
              <from>
                <xdr:col>0</xdr:col>
                <xdr:colOff>200025</xdr:colOff>
                <xdr:row>331</xdr:row>
                <xdr:rowOff>171450</xdr:rowOff>
              </from>
              <to>
                <xdr:col>0</xdr:col>
                <xdr:colOff>561975</xdr:colOff>
                <xdr:row>333</xdr:row>
                <xdr:rowOff>76200</xdr:rowOff>
              </to>
            </anchor>
          </controlPr>
        </control>
      </mc:Choice>
    </mc:AlternateContent>
    <mc:AlternateContent xmlns:mc="http://schemas.openxmlformats.org/markup-compatibility/2006">
      <mc:Choice Requires="x14">
        <control shapeId="3143" r:id="rId95" name="Check Box 71">
          <controlPr defaultSize="0" autoFill="0" autoLine="0" autoPict="0">
            <anchor moveWithCells="1">
              <from>
                <xdr:col>10</xdr:col>
                <xdr:colOff>142875</xdr:colOff>
                <xdr:row>321</xdr:row>
                <xdr:rowOff>161925</xdr:rowOff>
              </from>
              <to>
                <xdr:col>12</xdr:col>
                <xdr:colOff>19050</xdr:colOff>
                <xdr:row>323</xdr:row>
                <xdr:rowOff>66675</xdr:rowOff>
              </to>
            </anchor>
          </controlPr>
        </control>
      </mc:Choice>
    </mc:AlternateContent>
    <mc:AlternateContent xmlns:mc="http://schemas.openxmlformats.org/markup-compatibility/2006">
      <mc:Choice Requires="x14">
        <control shapeId="3144" r:id="rId96" name="Check Box 72">
          <controlPr defaultSize="0" autoFill="0" autoLine="0" autoPict="0">
            <anchor moveWithCells="1">
              <from>
                <xdr:col>10</xdr:col>
                <xdr:colOff>133350</xdr:colOff>
                <xdr:row>325</xdr:row>
                <xdr:rowOff>47625</xdr:rowOff>
              </from>
              <to>
                <xdr:col>12</xdr:col>
                <xdr:colOff>381000</xdr:colOff>
                <xdr:row>326</xdr:row>
                <xdr:rowOff>123825</xdr:rowOff>
              </to>
            </anchor>
          </controlPr>
        </control>
      </mc:Choice>
    </mc:AlternateContent>
    <mc:AlternateContent xmlns:mc="http://schemas.openxmlformats.org/markup-compatibility/2006">
      <mc:Choice Requires="x14">
        <control shapeId="3145" r:id="rId97" name="Check Box 73">
          <controlPr defaultSize="0" autoFill="0" autoLine="0" autoPict="0">
            <anchor moveWithCells="1">
              <from>
                <xdr:col>10</xdr:col>
                <xdr:colOff>142875</xdr:colOff>
                <xdr:row>331</xdr:row>
                <xdr:rowOff>161925</xdr:rowOff>
              </from>
              <to>
                <xdr:col>12</xdr:col>
                <xdr:colOff>95250</xdr:colOff>
                <xdr:row>333</xdr:row>
                <xdr:rowOff>66675</xdr:rowOff>
              </to>
            </anchor>
          </controlPr>
        </control>
      </mc:Choice>
    </mc:AlternateContent>
    <mc:AlternateContent xmlns:mc="http://schemas.openxmlformats.org/markup-compatibility/2006">
      <mc:Choice Requires="x14">
        <control shapeId="3149" r:id="rId98" name="Check Box 77">
          <controlPr defaultSize="0" autoFill="0" autoLine="0" autoPict="0">
            <anchor moveWithCells="1">
              <from>
                <xdr:col>10</xdr:col>
                <xdr:colOff>152400</xdr:colOff>
                <xdr:row>338</xdr:row>
                <xdr:rowOff>19050</xdr:rowOff>
              </from>
              <to>
                <xdr:col>11</xdr:col>
                <xdr:colOff>581025</xdr:colOff>
                <xdr:row>339</xdr:row>
                <xdr:rowOff>47625</xdr:rowOff>
              </to>
            </anchor>
          </controlPr>
        </control>
      </mc:Choice>
    </mc:AlternateContent>
    <mc:AlternateContent xmlns:mc="http://schemas.openxmlformats.org/markup-compatibility/2006">
      <mc:Choice Requires="x14">
        <control shapeId="3150" r:id="rId99" name="Check Box 78">
          <controlPr defaultSize="0" autoFill="0" autoLine="0" autoPict="0">
            <anchor moveWithCells="1">
              <from>
                <xdr:col>0</xdr:col>
                <xdr:colOff>219075</xdr:colOff>
                <xdr:row>338</xdr:row>
                <xdr:rowOff>0</xdr:rowOff>
              </from>
              <to>
                <xdr:col>0</xdr:col>
                <xdr:colOff>600075</xdr:colOff>
                <xdr:row>339</xdr:row>
                <xdr:rowOff>28575</xdr:rowOff>
              </to>
            </anchor>
          </controlPr>
        </control>
      </mc:Choice>
    </mc:AlternateContent>
    <mc:AlternateContent xmlns:mc="http://schemas.openxmlformats.org/markup-compatibility/2006">
      <mc:Choice Requires="x14">
        <control shapeId="3154" r:id="rId100" name="Check Box 82">
          <controlPr defaultSize="0" autoFill="0" autoLine="0" autoPict="0">
            <anchor moveWithCells="1">
              <from>
                <xdr:col>10</xdr:col>
                <xdr:colOff>161925</xdr:colOff>
                <xdr:row>349</xdr:row>
                <xdr:rowOff>123825</xdr:rowOff>
              </from>
              <to>
                <xdr:col>11</xdr:col>
                <xdr:colOff>142875</xdr:colOff>
                <xdr:row>350</xdr:row>
                <xdr:rowOff>180975</xdr:rowOff>
              </to>
            </anchor>
          </controlPr>
        </control>
      </mc:Choice>
    </mc:AlternateContent>
    <mc:AlternateContent xmlns:mc="http://schemas.openxmlformats.org/markup-compatibility/2006">
      <mc:Choice Requires="x14">
        <control shapeId="3155" r:id="rId101" name="Check Box 83">
          <controlPr defaultSize="0" autoFill="0" autoLine="0" autoPict="0">
            <anchor moveWithCells="1">
              <from>
                <xdr:col>10</xdr:col>
                <xdr:colOff>114300</xdr:colOff>
                <xdr:row>360</xdr:row>
                <xdr:rowOff>38100</xdr:rowOff>
              </from>
              <to>
                <xdr:col>11</xdr:col>
                <xdr:colOff>371475</xdr:colOff>
                <xdr:row>361</xdr:row>
                <xdr:rowOff>66675</xdr:rowOff>
              </to>
            </anchor>
          </controlPr>
        </control>
      </mc:Choice>
    </mc:AlternateContent>
    <mc:AlternateContent xmlns:mc="http://schemas.openxmlformats.org/markup-compatibility/2006">
      <mc:Choice Requires="x14">
        <control shapeId="3156" r:id="rId102" name="Check Box 84">
          <controlPr defaultSize="0" autoFill="0" autoLine="0" autoPict="0">
            <anchor moveWithCells="1">
              <from>
                <xdr:col>10</xdr:col>
                <xdr:colOff>142875</xdr:colOff>
                <xdr:row>353</xdr:row>
                <xdr:rowOff>180975</xdr:rowOff>
              </from>
              <to>
                <xdr:col>12</xdr:col>
                <xdr:colOff>609600</xdr:colOff>
                <xdr:row>355</xdr:row>
                <xdr:rowOff>66675</xdr:rowOff>
              </to>
            </anchor>
          </controlPr>
        </control>
      </mc:Choice>
    </mc:AlternateContent>
    <mc:AlternateContent xmlns:mc="http://schemas.openxmlformats.org/markup-compatibility/2006">
      <mc:Choice Requires="x14">
        <control shapeId="3170" r:id="rId103" name="Check Box 98">
          <controlPr defaultSize="0" autoFill="0" autoLine="0" autoPict="0">
            <anchor moveWithCells="1">
              <from>
                <xdr:col>10</xdr:col>
                <xdr:colOff>152400</xdr:colOff>
                <xdr:row>372</xdr:row>
                <xdr:rowOff>161925</xdr:rowOff>
              </from>
              <to>
                <xdr:col>11</xdr:col>
                <xdr:colOff>390525</xdr:colOff>
                <xdr:row>374</xdr:row>
                <xdr:rowOff>9525</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from>
                <xdr:col>10</xdr:col>
                <xdr:colOff>142875</xdr:colOff>
                <xdr:row>130</xdr:row>
                <xdr:rowOff>104775</xdr:rowOff>
              </from>
              <to>
                <xdr:col>12</xdr:col>
                <xdr:colOff>276225</xdr:colOff>
                <xdr:row>132</xdr:row>
                <xdr:rowOff>142875</xdr:rowOff>
              </to>
            </anchor>
          </controlPr>
        </control>
      </mc:Choice>
    </mc:AlternateContent>
    <mc:AlternateContent xmlns:mc="http://schemas.openxmlformats.org/markup-compatibility/2006">
      <mc:Choice Requires="x14">
        <control shapeId="3176" r:id="rId105" name="Check Box 104">
          <controlPr defaultSize="0" autoFill="0" autoLine="0" autoPict="0">
            <anchor moveWithCells="1">
              <from>
                <xdr:col>10</xdr:col>
                <xdr:colOff>161925</xdr:colOff>
                <xdr:row>134</xdr:row>
                <xdr:rowOff>19050</xdr:rowOff>
              </from>
              <to>
                <xdr:col>12</xdr:col>
                <xdr:colOff>180975</xdr:colOff>
                <xdr:row>135</xdr:row>
                <xdr:rowOff>152400</xdr:rowOff>
              </to>
            </anchor>
          </controlPr>
        </control>
      </mc:Choice>
    </mc:AlternateContent>
    <mc:AlternateContent xmlns:mc="http://schemas.openxmlformats.org/markup-compatibility/2006">
      <mc:Choice Requires="x14">
        <control shapeId="3178" r:id="rId106" name="Check Box 106">
          <controlPr defaultSize="0" autoFill="0" autoLine="0" autoPict="0">
            <anchor moveWithCells="1">
              <from>
                <xdr:col>0</xdr:col>
                <xdr:colOff>247650</xdr:colOff>
                <xdr:row>344</xdr:row>
                <xdr:rowOff>9525</xdr:rowOff>
              </from>
              <to>
                <xdr:col>0</xdr:col>
                <xdr:colOff>571500</xdr:colOff>
                <xdr:row>345</xdr:row>
                <xdr:rowOff>38100</xdr:rowOff>
              </to>
            </anchor>
          </controlPr>
        </control>
      </mc:Choice>
    </mc:AlternateContent>
    <mc:AlternateContent xmlns:mc="http://schemas.openxmlformats.org/markup-compatibility/2006">
      <mc:Choice Requires="x14">
        <control shapeId="3179" r:id="rId107" name="Check Box 107">
          <controlPr defaultSize="0" autoFill="0" autoLine="0" autoPict="0">
            <anchor moveWithCells="1">
              <from>
                <xdr:col>10</xdr:col>
                <xdr:colOff>161925</xdr:colOff>
                <xdr:row>343</xdr:row>
                <xdr:rowOff>152400</xdr:rowOff>
              </from>
              <to>
                <xdr:col>11</xdr:col>
                <xdr:colOff>495300</xdr:colOff>
                <xdr:row>345</xdr:row>
                <xdr:rowOff>38100</xdr:rowOff>
              </to>
            </anchor>
          </controlPr>
        </control>
      </mc:Choice>
    </mc:AlternateContent>
    <mc:AlternateContent xmlns:mc="http://schemas.openxmlformats.org/markup-compatibility/2006">
      <mc:Choice Requires="x14">
        <control shapeId="3181" r:id="rId108" name="Check Box 109">
          <controlPr defaultSize="0" autoFill="0" autoLine="0" autoPict="0">
            <anchor moveWithCells="1">
              <from>
                <xdr:col>10</xdr:col>
                <xdr:colOff>95250</xdr:colOff>
                <xdr:row>104</xdr:row>
                <xdr:rowOff>76200</xdr:rowOff>
              </from>
              <to>
                <xdr:col>12</xdr:col>
                <xdr:colOff>438150</xdr:colOff>
                <xdr:row>105</xdr:row>
                <xdr:rowOff>57150</xdr:rowOff>
              </to>
            </anchor>
          </controlPr>
        </control>
      </mc:Choice>
    </mc:AlternateContent>
  </controls>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200-00000A000000}">
          <x14:formula1>
            <xm:f>Dropdowns!$X$3:$X$5</xm:f>
          </x14:formula1>
          <xm:sqref>F71 J183:J185 J178 J105:J106 J109</xm:sqref>
        </x14:dataValidation>
        <x14:dataValidation type="list" allowBlank="1" showInputMessage="1" xr:uid="{00000000-0002-0000-0200-00000B000000}">
          <x14:formula1>
            <xm:f>Dropdowns!$T$3:$T$12</xm:f>
          </x14:formula1>
          <xm:sqref>I62:J62</xm:sqref>
        </x14:dataValidation>
        <x14:dataValidation type="list" allowBlank="1" showInputMessage="1" showErrorMessage="1" xr:uid="{00000000-0002-0000-0200-00000C000000}">
          <x14:formula1>
            <xm:f>Dropdowns!$V$3:$V$5</xm:f>
          </x14:formula1>
          <xm:sqref>G76</xm:sqref>
        </x14:dataValidation>
        <x14:dataValidation type="list" allowBlank="1" showInputMessage="1" showErrorMessage="1" xr:uid="{00000000-0002-0000-0200-00000D000000}">
          <x14:formula1>
            <xm:f>Dropdowns!$T$17:$T$21</xm:f>
          </x14:formula1>
          <xm:sqref>J268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182"/>
  <sheetViews>
    <sheetView workbookViewId="0"/>
  </sheetViews>
  <sheetFormatPr defaultRowHeight="15" x14ac:dyDescent="0.25"/>
  <cols>
    <col min="1" max="1" width="52.5703125" customWidth="1"/>
    <col min="2" max="2" width="16.28515625" customWidth="1"/>
    <col min="4" max="4" width="25.7109375" customWidth="1"/>
    <col min="5" max="5" width="21.7109375" customWidth="1"/>
  </cols>
  <sheetData>
    <row r="1" spans="1:14" x14ac:dyDescent="0.25">
      <c r="A1" s="32" t="s">
        <v>713</v>
      </c>
      <c r="B1" s="660" t="s">
        <v>901</v>
      </c>
      <c r="C1" s="661"/>
      <c r="D1" s="662"/>
      <c r="E1" s="55" t="s">
        <v>707</v>
      </c>
      <c r="F1" s="55" t="s">
        <v>708</v>
      </c>
      <c r="G1" s="55" t="s">
        <v>709</v>
      </c>
      <c r="H1" s="55" t="s">
        <v>710</v>
      </c>
      <c r="I1" s="55" t="s">
        <v>711</v>
      </c>
      <c r="J1" s="55" t="s">
        <v>712</v>
      </c>
      <c r="K1" s="55" t="s">
        <v>862</v>
      </c>
    </row>
    <row r="2" spans="1:14" ht="15.75" thickBot="1" x14ac:dyDescent="0.3">
      <c r="A2" s="56" t="str">
        <f>'Tier 5 CoS extension form'!$J$396</f>
        <v>Version 2.14</v>
      </c>
      <c r="B2" s="57">
        <f>'Tier 5 CoS extension form'!$I$397</f>
        <v>46145</v>
      </c>
      <c r="D2" s="54"/>
      <c r="E2" s="236" t="str">
        <f>$E$74</f>
        <v>Please complete the ATAS questions</v>
      </c>
    </row>
    <row r="3" spans="1:14" ht="15.75" thickBot="1" x14ac:dyDescent="0.3">
      <c r="A3" s="309" t="s">
        <v>707</v>
      </c>
      <c r="B3" s="310"/>
      <c r="C3" s="310"/>
      <c r="D3" s="310"/>
      <c r="E3" s="310"/>
      <c r="F3" s="310"/>
      <c r="G3" s="310"/>
      <c r="H3" s="310"/>
      <c r="I3" s="310"/>
      <c r="J3" s="310"/>
      <c r="K3" s="310"/>
      <c r="L3" s="310"/>
      <c r="M3" s="310"/>
      <c r="N3" s="311"/>
    </row>
    <row r="5" spans="1:14" x14ac:dyDescent="0.25">
      <c r="A5" t="s">
        <v>714</v>
      </c>
      <c r="B5" s="58" t="b">
        <v>0</v>
      </c>
      <c r="C5" s="59">
        <f>IF(AND($D$5&lt;&gt;"",$B$5=TRUE),10,0)</f>
        <v>0</v>
      </c>
      <c r="D5" s="72" t="str">
        <f>IF('Tier 5 CoS extension form'!$I$26="","",'Tier 5 CoS extension form'!$I$26)</f>
        <v/>
      </c>
      <c r="E5" s="200" t="str">
        <f>IF('Tier 5 CoS extension form'!$B$28="","",'Tier 5 CoS extension form'!$B$28)</f>
        <v/>
      </c>
    </row>
    <row r="6" spans="1:14" x14ac:dyDescent="0.25">
      <c r="A6" t="s">
        <v>715</v>
      </c>
      <c r="B6" s="58" t="b">
        <v>0</v>
      </c>
      <c r="C6" s="59">
        <f>IF($B$6=TRUE,10,0)</f>
        <v>0</v>
      </c>
    </row>
    <row r="7" spans="1:14" x14ac:dyDescent="0.25">
      <c r="A7" t="s">
        <v>716</v>
      </c>
      <c r="B7" s="58" t="b">
        <v>0</v>
      </c>
      <c r="C7" s="59">
        <f>IF($B$7=TRUE,10,0)</f>
        <v>0</v>
      </c>
    </row>
    <row r="9" spans="1:14" x14ac:dyDescent="0.25">
      <c r="A9" s="64" t="s">
        <v>960</v>
      </c>
      <c r="D9" s="270" t="b">
        <v>1</v>
      </c>
    </row>
    <row r="10" spans="1:14" ht="15.75" thickBot="1" x14ac:dyDescent="0.3">
      <c r="A10" s="272" t="s">
        <v>893</v>
      </c>
      <c r="B10" s="273" t="b">
        <v>0</v>
      </c>
      <c r="C10" s="37" t="str">
        <f>IF(AND(B19=TRUE,$D$9=TRUE),10,"")</f>
        <v/>
      </c>
      <c r="D10" s="274"/>
    </row>
    <row r="11" spans="1:14" x14ac:dyDescent="0.25">
      <c r="A11" s="38" t="s">
        <v>717</v>
      </c>
      <c r="B11" s="271" t="b">
        <v>1</v>
      </c>
      <c r="C11" s="65">
        <f>IF(AND(B11=TRUE,$D$9=TRUE),10,"")</f>
        <v>10</v>
      </c>
      <c r="D11" s="276" t="s">
        <v>961</v>
      </c>
      <c r="F11" s="66" t="s">
        <v>718</v>
      </c>
      <c r="G11" s="668" t="str">
        <f>IF($B$10=TRUE,"Applicant and dependants have been living in the UK for 12 months maintenance not required",IF($B$11=TRUE,"Sponsor certifies maintenance to value of £" &amp; Dropdowns!$T$29 &amp; " for the main applicant, £" &amp; Dropdowns!$T$30 &amp; " for their partner, £" &amp; Dropdowns!$T$31 &amp; " for their first child, and £" &amp; Dropdowns!$T$32 &amp; " for each additional child.",IF($B$12=TRUE,"Sponsor certifies maintenance to value of £" &amp; Dropdowns!$T$29 &amp; " for the main applicant.","")))</f>
        <v>Sponsor certifies maintenance to value of £1270 for the main applicant, £285 for their partner, £315 for their first child, and £200 for each additional child.</v>
      </c>
      <c r="H11" s="669"/>
      <c r="I11" s="669"/>
      <c r="J11" s="669"/>
      <c r="K11" s="669"/>
      <c r="L11" s="669"/>
      <c r="M11" s="670"/>
      <c r="N11" s="67" t="s">
        <v>719</v>
      </c>
    </row>
    <row r="12" spans="1:14" x14ac:dyDescent="0.25">
      <c r="A12" s="37" t="s">
        <v>720</v>
      </c>
      <c r="B12" s="273" t="b">
        <v>0</v>
      </c>
      <c r="C12" s="275" t="str">
        <f>IF(AND(B12=TRUE,$D$9=TRUE),10,"")</f>
        <v/>
      </c>
      <c r="D12" s="37"/>
      <c r="G12" s="671"/>
      <c r="H12" s="672"/>
      <c r="I12" s="672"/>
      <c r="J12" s="672"/>
      <c r="K12" s="672"/>
      <c r="L12" s="672"/>
      <c r="M12" s="673"/>
      <c r="N12" s="68"/>
    </row>
    <row r="13" spans="1:14" ht="15.75" thickBot="1" x14ac:dyDescent="0.3">
      <c r="A13" s="37" t="s">
        <v>721</v>
      </c>
      <c r="B13" s="273" t="b">
        <v>0</v>
      </c>
      <c r="C13" s="275" t="str">
        <f>IF(AND(B13=TRUE,$D$9=TRUE),10,"")</f>
        <v/>
      </c>
      <c r="D13" s="37"/>
      <c r="G13" s="674"/>
      <c r="H13" s="675"/>
      <c r="I13" s="675"/>
      <c r="J13" s="675"/>
      <c r="K13" s="675"/>
      <c r="L13" s="675"/>
      <c r="M13" s="676"/>
      <c r="N13" s="68"/>
    </row>
    <row r="14" spans="1:14" ht="15.75" thickBot="1" x14ac:dyDescent="0.3"/>
    <row r="15" spans="1:14" ht="15.75" thickBot="1" x14ac:dyDescent="0.3">
      <c r="A15" s="309" t="s">
        <v>708</v>
      </c>
      <c r="B15" s="310"/>
      <c r="C15" s="310"/>
      <c r="D15" s="310"/>
      <c r="E15" s="310"/>
      <c r="F15" s="310"/>
      <c r="G15" s="310"/>
      <c r="H15" s="310"/>
      <c r="I15" s="310"/>
      <c r="J15" s="310"/>
      <c r="K15" s="310"/>
      <c r="L15" s="310"/>
      <c r="M15" s="310"/>
      <c r="N15" s="311"/>
    </row>
    <row r="17" spans="1:14" x14ac:dyDescent="0.25">
      <c r="A17" s="76" t="s">
        <v>377</v>
      </c>
      <c r="B17" s="58" t="b">
        <v>0</v>
      </c>
      <c r="C17" s="59">
        <f>IF(AND($D17&lt;&gt;"",$D17&lt;&gt;"- select -",$B17=TRUE),10,0)</f>
        <v>0</v>
      </c>
      <c r="D17" s="77" t="str">
        <f>IF('Tier 5 CoS extension form'!$I$62="","",'Tier 5 CoS extension form'!$I$62)</f>
        <v>- select -</v>
      </c>
    </row>
    <row r="18" spans="1:14" x14ac:dyDescent="0.25">
      <c r="A18" s="76" t="s">
        <v>727</v>
      </c>
      <c r="B18" s="58" t="b">
        <v>0</v>
      </c>
      <c r="C18" s="59">
        <f>IF(AND($D18&lt;&gt;"",$B18=TRUE),10,0)</f>
        <v>0</v>
      </c>
      <c r="D18" s="77" t="str">
        <f>IF('Tier 5 CoS extension form'!$E$63="","",PROPER('Tier 5 CoS extension form'!$E$63))</f>
        <v/>
      </c>
    </row>
    <row r="19" spans="1:14" x14ac:dyDescent="0.25">
      <c r="A19" s="76" t="s">
        <v>736</v>
      </c>
      <c r="B19" s="58" t="b">
        <v>0</v>
      </c>
      <c r="C19" s="59">
        <f>IF(AND($D19&lt;&gt;"",$B19=TRUE),10,0)</f>
        <v>0</v>
      </c>
      <c r="D19" s="77" t="str">
        <f>IF('Tier 5 CoS extension form'!$E$64="","",PROPER('Tier 5 CoS extension form'!$E$64))</f>
        <v/>
      </c>
    </row>
    <row r="20" spans="1:14" x14ac:dyDescent="0.25">
      <c r="A20" s="76" t="s">
        <v>737</v>
      </c>
      <c r="B20" s="58" t="b">
        <v>0</v>
      </c>
      <c r="C20" s="59">
        <f>IF($B20=TRUE,10,0)</f>
        <v>0</v>
      </c>
      <c r="D20" s="77" t="str">
        <f>IF('Tier 5 CoS extension form'!$E$65="","",PROPER('Tier 5 CoS extension form'!$E$65))</f>
        <v/>
      </c>
      <c r="E20" s="78" t="str">
        <f>IF('Tier 5 CoS extension form'!$E$66="","",'Tier 5 CoS extension form'!$E$66)</f>
        <v/>
      </c>
      <c r="L20" s="79"/>
      <c r="M20" s="79"/>
      <c r="N20" s="79"/>
    </row>
    <row r="21" spans="1:14" x14ac:dyDescent="0.25">
      <c r="A21" s="76" t="s">
        <v>738</v>
      </c>
      <c r="B21" s="58" t="b">
        <v>0</v>
      </c>
      <c r="C21" s="59">
        <f>IF(AND($D21&lt;&gt;"",$D21&lt;&gt;"- select -",$B21=TRUE),10,0)</f>
        <v>0</v>
      </c>
      <c r="D21" s="80" t="s">
        <v>380</v>
      </c>
      <c r="E21" s="81" t="str">
        <f>IF('Tier 5 CoS extension form'!$B$70="","",'Tier 5 CoS extension form'!$B$70)</f>
        <v/>
      </c>
      <c r="L21" s="79"/>
      <c r="M21" s="82"/>
      <c r="N21" s="82"/>
    </row>
    <row r="22" spans="1:14" x14ac:dyDescent="0.25">
      <c r="A22" s="76" t="s">
        <v>731</v>
      </c>
      <c r="B22" s="58" t="b">
        <v>0</v>
      </c>
      <c r="C22" s="59">
        <f>IF(AND($D22&lt;&gt;"",$B22=TRUE),10,0)</f>
        <v>0</v>
      </c>
      <c r="D22" s="77" t="str">
        <f>IF('Tier 5 CoS extension form'!$E$68="","",PROPER('Tier 5 CoS extension form'!$E$68))</f>
        <v/>
      </c>
      <c r="L22" s="79"/>
      <c r="M22" s="82"/>
      <c r="N22" s="82"/>
    </row>
    <row r="23" spans="1:14" x14ac:dyDescent="0.25">
      <c r="A23" s="76" t="s">
        <v>732</v>
      </c>
      <c r="B23" s="58" t="b">
        <v>0</v>
      </c>
      <c r="C23" s="59">
        <f>IF(AND($D23&lt;&gt;"",$D23&lt;&gt;"- select -",$B23=TRUE),10,0)</f>
        <v>0</v>
      </c>
      <c r="D23" s="80" t="s">
        <v>380</v>
      </c>
      <c r="L23" s="79"/>
      <c r="M23" s="82"/>
      <c r="N23" s="82"/>
    </row>
    <row r="24" spans="1:14" x14ac:dyDescent="0.25">
      <c r="A24" s="76" t="s">
        <v>739</v>
      </c>
      <c r="B24" s="58" t="b">
        <v>0</v>
      </c>
      <c r="C24" s="59">
        <f>IF(AND($D24&lt;&gt;"",$D24&lt;&gt;"- select -",$B24=TRUE),10,0)</f>
        <v>0</v>
      </c>
      <c r="D24" s="80" t="str">
        <f>IF('Tier 5 CoS extension form'!$F$71="","",'Tier 5 CoS extension form'!$F$71)</f>
        <v>- select -</v>
      </c>
      <c r="E24" s="78" t="str">
        <f>IF('Tier 5 CoS extension form'!$A$74="","",'Tier 5 CoS extension form'!$A$74)</f>
        <v/>
      </c>
      <c r="L24" s="79"/>
      <c r="M24" s="82"/>
      <c r="N24" s="82"/>
    </row>
    <row r="25" spans="1:14" x14ac:dyDescent="0.25">
      <c r="A25" t="s">
        <v>740</v>
      </c>
      <c r="B25" s="58" t="b">
        <v>0</v>
      </c>
      <c r="C25" s="59">
        <f>IF($D$24="Yes",IF(OR(AND($D$25&lt;&gt;"",$D$25&lt;&gt;"- select -",$B$25=TRUE),$B$25=TRUE),10,0),IF($B$24=TRUE,10,0))</f>
        <v>0</v>
      </c>
      <c r="D25" s="80" t="s">
        <v>380</v>
      </c>
      <c r="E25" s="81" t="str">
        <f>IF('Tier 5 CoS extension form'!$B$70="","",'Tier 5 CoS extension form'!$B$70)</f>
        <v/>
      </c>
      <c r="L25" s="79"/>
      <c r="M25" s="82"/>
      <c r="N25" s="82"/>
    </row>
    <row r="26" spans="1:14" x14ac:dyDescent="0.25">
      <c r="A26" t="s">
        <v>741</v>
      </c>
      <c r="B26" s="58" t="b">
        <v>0</v>
      </c>
      <c r="C26" s="59">
        <f>IF($D$24="Yes",IF(OR(AND($D$26&lt;&gt;"",$D$26&lt;&gt;"- select -",$B$26=TRUE),$B$26=TRUE),10,0),IF($B$24=TRUE,10,0))</f>
        <v>0</v>
      </c>
      <c r="D26" s="80" t="s">
        <v>380</v>
      </c>
      <c r="E26" s="81" t="str">
        <f>IF('Tier 5 CoS extension form'!$B$70="","",'Tier 5 CoS extension form'!$B$70)</f>
        <v/>
      </c>
      <c r="L26" s="79"/>
      <c r="M26" s="82"/>
      <c r="N26" s="82"/>
    </row>
    <row r="27" spans="1:14" x14ac:dyDescent="0.25">
      <c r="A27" t="s">
        <v>749</v>
      </c>
      <c r="B27" s="58" t="b">
        <v>0</v>
      </c>
      <c r="C27" s="59">
        <f ca="1">IF(AND($B$27=TRUE,$D$27&lt;&gt;"",RIGHT($E$27,1)&lt;&gt;"?")=TRUE,10,0)</f>
        <v>0</v>
      </c>
      <c r="D27" s="77" t="str">
        <f>IF('Tier 5 CoS extension form'!$D$76="","",'Tier 5 CoS extension form'!$D$76)</f>
        <v/>
      </c>
      <c r="E27" s="295" t="str">
        <f ca="1">IF('Tier 5 CoS extension form'!$C$77="","",'Tier 5 CoS extension form'!$C$77)</f>
        <v/>
      </c>
      <c r="L27" s="79"/>
      <c r="M27" s="79"/>
      <c r="N27" s="79"/>
    </row>
    <row r="28" spans="1:14" x14ac:dyDescent="0.25">
      <c r="A28" t="s">
        <v>378</v>
      </c>
      <c r="B28" s="58" t="b">
        <v>0</v>
      </c>
      <c r="C28" s="59">
        <f>IF(AND($B$28=TRUE,$D$28&lt;&gt;"",$D$28&lt;&gt;"- select -")=TRUE,10,0)</f>
        <v>0</v>
      </c>
      <c r="D28" s="77" t="str">
        <f>IF('Tier 5 CoS extension form'!$G$76="","",'Tier 5 CoS extension form'!$G$76)</f>
        <v>- select -</v>
      </c>
      <c r="L28" s="79"/>
      <c r="M28" s="79"/>
      <c r="N28" s="79"/>
    </row>
    <row r="29" spans="1:14" x14ac:dyDescent="0.25">
      <c r="A29" t="s">
        <v>744</v>
      </c>
      <c r="B29" s="58" t="b">
        <v>0</v>
      </c>
      <c r="C29" s="59">
        <f>IF(AND($B$29=TRUE,$D$29&lt;&gt;"")=TRUE,10,0)</f>
        <v>0</v>
      </c>
      <c r="D29" s="87" t="str">
        <f>IF('Tier 5 CoS extension form'!$E$79&lt;&gt;"",'Tier 5 CoS extension form'!$E$79,"")</f>
        <v/>
      </c>
    </row>
    <row r="30" spans="1:14" x14ac:dyDescent="0.25">
      <c r="A30" t="s">
        <v>750</v>
      </c>
      <c r="B30" s="58" t="b">
        <v>0</v>
      </c>
      <c r="C30" s="59">
        <f>IF(AND($B$30=TRUE,$D$30&lt;&gt;"")=TRUE,10,0)</f>
        <v>0</v>
      </c>
      <c r="D30" s="88" t="str">
        <f>IF('Tier 5 CoS extension form'!$E$81&lt;&gt;"",'Tier 5 CoS extension form'!$E$81,"")</f>
        <v/>
      </c>
    </row>
    <row r="31" spans="1:14" x14ac:dyDescent="0.25">
      <c r="A31" t="s">
        <v>751</v>
      </c>
      <c r="B31" s="58" t="b">
        <v>0</v>
      </c>
      <c r="C31" s="59">
        <f ca="1">IF(AND($B$31=TRUE,$D$31&lt;&gt;"",$E$31="")=TRUE,10,0)</f>
        <v>0</v>
      </c>
      <c r="D31" s="88" t="str">
        <f>IF('Tier 5 CoS extension form'!$E$82&lt;&gt;"",'Tier 5 CoS extension form'!$E$82,"")</f>
        <v/>
      </c>
      <c r="E31" s="81" t="str">
        <f ca="1">IF('Tier 5 CoS extension form'!$A$83="","",'Tier 5 CoS extension form'!$A$83)</f>
        <v/>
      </c>
    </row>
    <row r="32" spans="1:14" x14ac:dyDescent="0.25">
      <c r="A32" t="s">
        <v>747</v>
      </c>
      <c r="B32" s="58" t="b">
        <v>0</v>
      </c>
      <c r="C32" s="59">
        <f>IF(AND($B$32=TRUE,$D$32&lt;&gt;"")=TRUE,10,0)</f>
        <v>0</v>
      </c>
      <c r="D32" s="88" t="str">
        <f>IF('Tier 5 CoS extension form'!$E$85&lt;&gt;"",PROPER('Tier 5 CoS extension form'!$E$85),"")</f>
        <v/>
      </c>
    </row>
    <row r="33" spans="1:14" x14ac:dyDescent="0.25">
      <c r="A33" t="s">
        <v>748</v>
      </c>
      <c r="B33" s="58" t="b">
        <v>0</v>
      </c>
      <c r="C33" s="59">
        <f>IF(AND($B$33=TRUE,$D$33&lt;&gt;"",$D$33&lt;&gt;"- select -")=TRUE,10,0)</f>
        <v>0</v>
      </c>
      <c r="D33" s="89" t="s">
        <v>380</v>
      </c>
    </row>
    <row r="34" spans="1:14" ht="15.75" thickBot="1" x14ac:dyDescent="0.3">
      <c r="A34" t="s">
        <v>753</v>
      </c>
      <c r="B34" s="58" t="b">
        <v>0</v>
      </c>
      <c r="C34" s="59">
        <f>IF(AND($B$34=TRUE,$D$34&lt;&gt;"",$D$34&lt;&gt;"- select -")=TRUE,10,0)</f>
        <v>0</v>
      </c>
      <c r="D34" s="89" t="s">
        <v>380</v>
      </c>
      <c r="E34" s="94" t="str">
        <f>IF('Tier 5 CoS extension form'!$B$91="","",'Tier 5 CoS extension form'!$B$91)</f>
        <v/>
      </c>
    </row>
    <row r="35" spans="1:14" x14ac:dyDescent="0.25">
      <c r="A35" t="s">
        <v>759</v>
      </c>
      <c r="B35" s="58" t="b">
        <v>0</v>
      </c>
      <c r="C35" s="59">
        <f>IF(AND($B$35=TRUE,$D$35&lt;&gt;"")=TRUE,10,0)</f>
        <v>0</v>
      </c>
      <c r="D35" s="95" t="str">
        <f>IF('Tier 5 CoS extension form'!$E92&lt;&gt;"",PROPER('Tier 5 CoS extension form'!$E92),"")</f>
        <v/>
      </c>
      <c r="E35" s="96" t="s">
        <v>760</v>
      </c>
      <c r="F35" s="68"/>
      <c r="G35" s="68"/>
    </row>
    <row r="36" spans="1:14" x14ac:dyDescent="0.25">
      <c r="D36" s="97" t="str">
        <f>IF('Tier 5 CoS extension form'!$E93&lt;&gt;"",PROPER('Tier 5 CoS extension form'!$E93),"")</f>
        <v/>
      </c>
      <c r="E36" s="98" t="s">
        <v>761</v>
      </c>
      <c r="F36" s="68"/>
      <c r="G36" s="68"/>
    </row>
    <row r="37" spans="1:14" x14ac:dyDescent="0.25">
      <c r="D37" s="97" t="str">
        <f>IF('Tier 5 CoS extension form'!$E94&lt;&gt;"",PROPER('Tier 5 CoS extension form'!$E94),"")</f>
        <v/>
      </c>
      <c r="E37" s="98" t="s">
        <v>762</v>
      </c>
      <c r="F37" s="68"/>
      <c r="G37" s="68"/>
    </row>
    <row r="38" spans="1:14" x14ac:dyDescent="0.25">
      <c r="D38" s="97" t="str">
        <f>IF('Tier 5 CoS extension form'!$E95&lt;&gt;"",PROPER('Tier 5 CoS extension form'!$E95),"")</f>
        <v/>
      </c>
      <c r="E38" s="98" t="s">
        <v>755</v>
      </c>
      <c r="F38" s="68"/>
      <c r="G38" s="68"/>
    </row>
    <row r="39" spans="1:14" x14ac:dyDescent="0.25">
      <c r="D39" s="97" t="str">
        <f>IF('Tier 5 CoS extension form'!$E96&lt;&gt;"",PROPER('Tier 5 CoS extension form'!$E96),"")</f>
        <v/>
      </c>
      <c r="E39" s="98" t="s">
        <v>756</v>
      </c>
      <c r="F39" s="68"/>
      <c r="G39" s="68"/>
    </row>
    <row r="40" spans="1:14" ht="15.75" thickBot="1" x14ac:dyDescent="0.3">
      <c r="D40" s="99" t="str">
        <f>IF('Tier 5 CoS extension form'!$E97&lt;&gt;"",UPPER('Tier 5 CoS extension form'!$E97),"")</f>
        <v/>
      </c>
      <c r="E40" s="98" t="s">
        <v>757</v>
      </c>
      <c r="F40" s="68"/>
      <c r="G40" s="68"/>
    </row>
    <row r="41" spans="1:14" x14ac:dyDescent="0.25">
      <c r="A41" t="s">
        <v>758</v>
      </c>
      <c r="B41" s="58" t="b">
        <v>0</v>
      </c>
      <c r="C41" s="59">
        <f>IF(AND($B$41=TRUE,$D$41&lt;&gt;"",$J$41="")=TRUE,10,0)</f>
        <v>0</v>
      </c>
      <c r="D41" s="88" t="str">
        <f>IF('Tier 5 CoS extension form'!$E99&lt;&gt;"",TRIM('Tier 5 CoS extension form'!$E99),"")</f>
        <v/>
      </c>
      <c r="E41" s="307" t="str">
        <f>IF('Tier 5 CoS extension form'!$E101&lt;&gt;"",'Tier 5 CoS extension form'!$E101,"")</f>
        <v>please provide and re-enter the applicant's correct valid email address</v>
      </c>
      <c r="J41" s="78" t="str">
        <f>IF('Tier 5 CoS extension form'!$E102="","",'Tier 5 CoS extension form'!$E102)</f>
        <v/>
      </c>
    </row>
    <row r="42" spans="1:14" x14ac:dyDescent="0.25">
      <c r="A42" s="247"/>
      <c r="B42" s="247"/>
      <c r="C42" s="247"/>
      <c r="D42" s="247"/>
      <c r="E42" s="247"/>
      <c r="F42" s="247"/>
      <c r="G42" s="247"/>
      <c r="H42" s="247"/>
      <c r="I42" s="247"/>
      <c r="J42" s="247"/>
      <c r="K42" s="247"/>
      <c r="L42" s="247"/>
      <c r="M42" s="247"/>
      <c r="N42" s="247"/>
    </row>
    <row r="43" spans="1:14" s="247" customFormat="1" ht="15.75" thickBot="1" x14ac:dyDescent="0.3">
      <c r="A43" s="296" t="s">
        <v>990</v>
      </c>
      <c r="B43" s="58" t="b">
        <v>0</v>
      </c>
      <c r="C43" s="247" t="s">
        <v>991</v>
      </c>
      <c r="E43" s="15" t="s">
        <v>992</v>
      </c>
    </row>
    <row r="44" spans="1:14" s="247" customFormat="1" ht="15.75" thickBot="1" x14ac:dyDescent="0.3">
      <c r="A44" s="247" t="s">
        <v>993</v>
      </c>
      <c r="B44" s="297" t="str">
        <f>IF('Tier 5 CoS extension form'!$J$105="","",'Tier 5 CoS extension form'!$J$105)</f>
        <v>- select -</v>
      </c>
      <c r="C44" s="249">
        <f>IF(AND($B$44&lt;&gt;"- select -",$B$44&lt;&gt;"",$B$45&lt;&gt;"- select -",$B$45&lt;&gt;"",$B$43=TRUE,$C$46=""),10,0)</f>
        <v>0</v>
      </c>
      <c r="E44" s="298" t="str">
        <f>IF($C$44=0,"section incomplete",IF($B$44="Yes",1,0)+IF(AND($B$45="Yes",$C$45&lt;&gt;""),$C$45,0))</f>
        <v>section incomplete</v>
      </c>
    </row>
    <row r="45" spans="1:14" s="247" customFormat="1" x14ac:dyDescent="0.25">
      <c r="A45" s="247" t="s">
        <v>994</v>
      </c>
      <c r="B45" s="297" t="str">
        <f>IF('Tier 5 CoS extension form'!$J$109="","",'Tier 5 CoS extension form'!$J$109)</f>
        <v>- select -</v>
      </c>
      <c r="C45" s="299" t="str">
        <f>IF('Tier 5 CoS extension form'!$J$110="","",'Tier 5 CoS extension form'!$J$110)</f>
        <v/>
      </c>
      <c r="D45" s="247" t="s">
        <v>995</v>
      </c>
    </row>
    <row r="46" spans="1:14" s="247" customFormat="1" x14ac:dyDescent="0.25">
      <c r="B46" s="297"/>
      <c r="C46" s="236" t="str">
        <f>IF('Tier 5 CoS extension form'!$J$112="","",'Tier 5 CoS extension form'!$J$112)</f>
        <v/>
      </c>
      <c r="D46" s="88"/>
    </row>
    <row r="47" spans="1:14" s="247" customFormat="1" ht="15.75" thickBot="1" x14ac:dyDescent="0.3"/>
    <row r="48" spans="1:14" ht="15.75" thickBot="1" x14ac:dyDescent="0.3">
      <c r="A48" s="620" t="s">
        <v>709</v>
      </c>
      <c r="B48" s="621"/>
      <c r="C48" s="621"/>
      <c r="D48" s="621"/>
      <c r="E48" s="621"/>
      <c r="F48" s="621"/>
      <c r="G48" s="621"/>
      <c r="H48" s="621"/>
      <c r="I48" s="621"/>
      <c r="J48" s="621"/>
      <c r="K48" s="621"/>
      <c r="L48" s="621"/>
      <c r="M48" s="621"/>
      <c r="N48" s="622"/>
    </row>
    <row r="50" spans="1:19" x14ac:dyDescent="0.25">
      <c r="A50" t="s">
        <v>764</v>
      </c>
      <c r="B50" s="58" t="b">
        <v>0</v>
      </c>
      <c r="C50" s="59">
        <f>IF(AND($B$50=TRUE,$E$50="")=TRUE,10,0)</f>
        <v>0</v>
      </c>
      <c r="D50" s="88" t="str">
        <f>IF('Tier 5 CoS extension form'!$F$115&lt;&gt;"",'Tier 5 CoS extension form'!$F$115,"")</f>
        <v/>
      </c>
      <c r="E50" s="101" t="str">
        <f>IF('Tier 5 CoS extension form'!$D$117="","",'Tier 5 CoS extension form'!$D$117)</f>
        <v/>
      </c>
    </row>
    <row r="51" spans="1:19" x14ac:dyDescent="0.25">
      <c r="A51" t="s">
        <v>765</v>
      </c>
      <c r="D51" s="88" t="str">
        <f>IF('Tier 5 CoS extension form'!$F$116&lt;&gt;"",'Tier 5 CoS extension form'!$F$116,"")</f>
        <v/>
      </c>
    </row>
    <row r="52" spans="1:19" x14ac:dyDescent="0.25">
      <c r="D52" s="88"/>
    </row>
    <row r="53" spans="1:19" x14ac:dyDescent="0.25">
      <c r="A53" s="213" t="s">
        <v>996</v>
      </c>
      <c r="B53" s="213"/>
      <c r="C53" s="663" t="s">
        <v>902</v>
      </c>
      <c r="D53" s="663"/>
      <c r="E53" s="663"/>
      <c r="F53" s="663"/>
      <c r="G53" s="663"/>
      <c r="H53" s="663"/>
      <c r="I53" s="663"/>
      <c r="J53" s="663"/>
      <c r="K53" s="663"/>
      <c r="L53" s="663"/>
      <c r="M53" s="213"/>
    </row>
    <row r="54" spans="1:19" ht="15" customHeight="1" x14ac:dyDescent="0.25">
      <c r="B54" s="157"/>
      <c r="D54" s="214"/>
      <c r="E54" s="215"/>
      <c r="O54" s="677" t="s">
        <v>905</v>
      </c>
      <c r="P54" s="678"/>
      <c r="Q54" s="678"/>
      <c r="R54" s="678"/>
      <c r="S54" s="679"/>
    </row>
    <row r="55" spans="1:19" x14ac:dyDescent="0.25">
      <c r="A55" s="32" t="s">
        <v>903</v>
      </c>
      <c r="C55" s="59">
        <f>IF(AND($D$55&lt;&gt;"- select -",$D$55&lt;&gt;"Not Sure",$D$55&lt;&gt;"",$B$56=TRUE),10,0)</f>
        <v>0</v>
      </c>
      <c r="D55" s="216" t="str">
        <f>'Tier 5 CoS extension form'!$I$132</f>
        <v>- select -</v>
      </c>
      <c r="F55" s="217" t="s">
        <v>719</v>
      </c>
      <c r="O55" s="680"/>
      <c r="P55" s="681"/>
      <c r="Q55" s="681"/>
      <c r="R55" s="681"/>
      <c r="S55" s="682"/>
    </row>
    <row r="56" spans="1:19" x14ac:dyDescent="0.25">
      <c r="A56" s="32" t="s">
        <v>925</v>
      </c>
      <c r="B56" s="58" t="b">
        <v>0</v>
      </c>
      <c r="C56" s="59">
        <f>IF(AND($D$55&lt;&gt;"- select -",$D$55&lt;&gt;"Not Sure",$D$55&lt;&gt;"",$B$56=TRUE),10,0)</f>
        <v>0</v>
      </c>
      <c r="E56" s="207" t="s">
        <v>852</v>
      </c>
      <c r="F56" s="664" t="str">
        <f>$E$179</f>
        <v/>
      </c>
      <c r="G56" s="606"/>
      <c r="H56" s="606"/>
      <c r="I56" s="606"/>
      <c r="J56" s="606"/>
      <c r="K56" s="607"/>
      <c r="L56" s="218"/>
      <c r="M56" s="218"/>
      <c r="O56" s="680"/>
      <c r="P56" s="681"/>
      <c r="Q56" s="681"/>
      <c r="R56" s="681"/>
      <c r="S56" s="682"/>
    </row>
    <row r="57" spans="1:19" x14ac:dyDescent="0.25">
      <c r="A57" s="219"/>
      <c r="B57" s="219"/>
      <c r="C57" s="219"/>
      <c r="D57" s="219"/>
      <c r="E57" s="207" t="s">
        <v>798</v>
      </c>
      <c r="F57" s="664" t="str">
        <f>$D$122</f>
        <v/>
      </c>
      <c r="G57" s="606"/>
      <c r="H57" s="606"/>
      <c r="I57" s="606"/>
      <c r="J57" s="606"/>
      <c r="K57" s="606"/>
      <c r="L57" s="606"/>
      <c r="M57" s="607"/>
      <c r="O57" s="680"/>
      <c r="P57" s="681"/>
      <c r="Q57" s="681"/>
      <c r="R57" s="681"/>
      <c r="S57" s="682"/>
    </row>
    <row r="58" spans="1:19" x14ac:dyDescent="0.25">
      <c r="A58" s="220" t="str">
        <f>'Tier 5 CoS extension form'!$A$134:$J$134</f>
        <v/>
      </c>
      <c r="E58" s="207" t="s">
        <v>904</v>
      </c>
      <c r="F58" s="665">
        <f>IF($D$120="","Enter SOC code below",$D$120)</f>
        <v>2119</v>
      </c>
      <c r="G58" s="666"/>
      <c r="H58" s="666"/>
      <c r="I58" s="667"/>
      <c r="J58" s="218"/>
      <c r="K58" s="218"/>
      <c r="L58" s="218"/>
      <c r="M58" s="218"/>
      <c r="O58" s="680"/>
      <c r="P58" s="681"/>
      <c r="Q58" s="681"/>
      <c r="R58" s="681"/>
      <c r="S58" s="682"/>
    </row>
    <row r="59" spans="1:19" x14ac:dyDescent="0.25">
      <c r="E59" s="221" t="s">
        <v>738</v>
      </c>
      <c r="F59" s="605" t="str">
        <f>$D$21</f>
        <v>- select -</v>
      </c>
      <c r="G59" s="606"/>
      <c r="H59" s="607"/>
      <c r="I59" s="218"/>
      <c r="J59" s="218"/>
      <c r="K59" s="218"/>
      <c r="O59" s="680"/>
      <c r="P59" s="681"/>
      <c r="Q59" s="681"/>
      <c r="R59" s="681"/>
      <c r="S59" s="682"/>
    </row>
    <row r="60" spans="1:19" x14ac:dyDescent="0.25">
      <c r="A60" s="608" t="s">
        <v>906</v>
      </c>
      <c r="B60" s="608"/>
      <c r="C60" s="608"/>
      <c r="D60" s="608"/>
      <c r="E60" s="207" t="s">
        <v>740</v>
      </c>
      <c r="F60" s="605" t="str">
        <f>$D$25</f>
        <v>- select -</v>
      </c>
      <c r="G60" s="606"/>
      <c r="H60" s="607"/>
      <c r="I60" s="218"/>
      <c r="J60" s="218"/>
      <c r="K60" s="218"/>
      <c r="O60" s="680"/>
      <c r="P60" s="681"/>
      <c r="Q60" s="681"/>
      <c r="R60" s="681"/>
      <c r="S60" s="682"/>
    </row>
    <row r="61" spans="1:19" x14ac:dyDescent="0.25">
      <c r="E61" s="207" t="s">
        <v>741</v>
      </c>
      <c r="F61" s="605" t="str">
        <f>$D$26</f>
        <v>- select -</v>
      </c>
      <c r="G61" s="606"/>
      <c r="H61" s="607"/>
      <c r="I61" s="218"/>
      <c r="J61" s="218"/>
      <c r="K61" s="218"/>
      <c r="O61" s="683"/>
      <c r="P61" s="684"/>
      <c r="Q61" s="684"/>
      <c r="R61" s="684"/>
      <c r="S61" s="685"/>
    </row>
    <row r="62" spans="1:19" x14ac:dyDescent="0.25">
      <c r="E62" s="207"/>
      <c r="F62" s="245"/>
      <c r="G62" s="223"/>
      <c r="H62" s="223"/>
      <c r="I62" s="218"/>
      <c r="J62" s="218"/>
      <c r="K62" s="218"/>
      <c r="O62" s="244"/>
      <c r="P62" s="244"/>
      <c r="Q62" s="244"/>
      <c r="R62" s="244"/>
      <c r="S62" s="244"/>
    </row>
    <row r="63" spans="1:19" x14ac:dyDescent="0.25">
      <c r="A63" t="s">
        <v>921</v>
      </c>
      <c r="B63" s="686" t="str">
        <f>IF('Tier 5 CoS extension form'!$G$135&lt;&gt;"",'Tier 5 CoS extension form'!$G$135,"")</f>
        <v/>
      </c>
      <c r="C63" s="687"/>
      <c r="D63" s="688"/>
      <c r="E63" s="66" t="s">
        <v>922</v>
      </c>
      <c r="F63" s="689"/>
      <c r="G63" s="690"/>
      <c r="H63" s="690"/>
      <c r="I63" s="690"/>
      <c r="J63" s="690"/>
      <c r="K63" s="690"/>
      <c r="L63" s="690"/>
      <c r="M63" s="691"/>
      <c r="O63" s="244"/>
      <c r="P63" s="244"/>
      <c r="Q63" s="244"/>
      <c r="R63" s="244"/>
      <c r="S63" s="244"/>
    </row>
    <row r="64" spans="1:19" x14ac:dyDescent="0.25">
      <c r="B64" s="686" t="str">
        <f>IF('Tier 5 CoS extension form'!$G$136&lt;&gt;"",'Tier 5 CoS extension form'!$G$136,"")</f>
        <v/>
      </c>
      <c r="C64" s="687"/>
      <c r="D64" s="688"/>
      <c r="E64" s="246" t="s">
        <v>719</v>
      </c>
      <c r="F64" s="692"/>
      <c r="G64" s="693"/>
      <c r="H64" s="693"/>
      <c r="I64" s="693"/>
      <c r="J64" s="693"/>
      <c r="K64" s="693"/>
      <c r="L64" s="693"/>
      <c r="M64" s="694"/>
      <c r="O64" s="244"/>
      <c r="P64" s="244"/>
      <c r="Q64" s="244"/>
      <c r="R64" s="244"/>
      <c r="S64" s="244"/>
    </row>
    <row r="65" spans="1:19" x14ac:dyDescent="0.25">
      <c r="B65" s="686" t="str">
        <f>IF('Tier 5 CoS extension form'!$G$137&lt;&gt;"",'Tier 5 CoS extension form'!$G$137,"")</f>
        <v/>
      </c>
      <c r="C65" s="687"/>
      <c r="D65" s="688"/>
      <c r="E65" s="207"/>
      <c r="F65" s="692"/>
      <c r="G65" s="693"/>
      <c r="H65" s="693"/>
      <c r="I65" s="693"/>
      <c r="J65" s="693"/>
      <c r="K65" s="693"/>
      <c r="L65" s="693"/>
      <c r="M65" s="694"/>
      <c r="O65" s="244"/>
      <c r="P65" s="244"/>
      <c r="Q65" s="244"/>
      <c r="R65" s="244"/>
      <c r="S65" s="244"/>
    </row>
    <row r="66" spans="1:19" x14ac:dyDescent="0.25">
      <c r="A66" t="s">
        <v>923</v>
      </c>
      <c r="B66" s="79" t="str">
        <f>'Tier 5 CoS extension form'!$J$138</f>
        <v>- select -</v>
      </c>
      <c r="E66" s="207"/>
      <c r="F66" s="695"/>
      <c r="G66" s="696"/>
      <c r="H66" s="696"/>
      <c r="I66" s="696"/>
      <c r="J66" s="696"/>
      <c r="K66" s="696"/>
      <c r="L66" s="696"/>
      <c r="M66" s="697"/>
      <c r="O66" s="244"/>
      <c r="P66" s="244"/>
      <c r="Q66" s="244"/>
      <c r="R66" s="244"/>
      <c r="S66" s="244"/>
    </row>
    <row r="67" spans="1:19" x14ac:dyDescent="0.25">
      <c r="A67" t="s">
        <v>924</v>
      </c>
      <c r="B67" s="58" t="b">
        <v>0</v>
      </c>
      <c r="C67" s="59">
        <f>IF(OR($B$67=TRUE,'Tier 5 CoS extension form'!$A$134&lt;&gt;""),10,0)</f>
        <v>0</v>
      </c>
      <c r="E67" s="207"/>
      <c r="F67" s="619" t="s">
        <v>915</v>
      </c>
      <c r="G67" s="619"/>
      <c r="H67" s="619"/>
      <c r="I67" s="619"/>
      <c r="J67" s="619"/>
      <c r="K67" s="619"/>
      <c r="L67" s="619"/>
      <c r="M67" s="619"/>
      <c r="O67" s="244"/>
      <c r="P67" s="244"/>
      <c r="Q67" s="244"/>
      <c r="R67" s="244"/>
      <c r="S67" s="244"/>
    </row>
    <row r="68" spans="1:19" x14ac:dyDescent="0.25">
      <c r="E68" s="207"/>
      <c r="F68" s="245"/>
      <c r="G68" s="223"/>
      <c r="H68" s="223"/>
      <c r="I68" s="218"/>
      <c r="J68" s="218"/>
      <c r="K68" s="218"/>
      <c r="O68" s="244"/>
      <c r="P68" s="244"/>
      <c r="Q68" s="244"/>
      <c r="R68" s="244"/>
      <c r="S68" s="244"/>
    </row>
    <row r="69" spans="1:19" x14ac:dyDescent="0.25">
      <c r="A69" s="222" t="s">
        <v>719</v>
      </c>
      <c r="F69" s="223"/>
      <c r="G69" s="223"/>
      <c r="H69" s="223"/>
      <c r="I69" s="201"/>
      <c r="J69" s="201"/>
      <c r="K69" s="201"/>
    </row>
    <row r="70" spans="1:19" x14ac:dyDescent="0.25">
      <c r="A70" s="224" t="s">
        <v>907</v>
      </c>
      <c r="B70" s="225" t="s">
        <v>380</v>
      </c>
      <c r="C70" s="59">
        <f>IF(OR($B$70="No",AND($B$70="Yes",$B$71&lt;&gt;"",$B$72&lt;&gt;"",$B$74&lt;&gt;"")),10,0)</f>
        <v>0</v>
      </c>
      <c r="D70" s="226" t="s">
        <v>908</v>
      </c>
      <c r="E70" s="609" t="str">
        <f>IF(OR($B$70="",$B$70="- select -"),"",IF($B$70="No",IF('Tier 5 CoS extension form'!$A$134&lt;&gt;"","ATAS requirement does not apply because the applicant is an exempt national","ATAS requirement does not apply because the role does not include research at a PhD-level or above in a relevant subject area"),"ATAS requirement applies, certificate no: " &amp; $B$74))</f>
        <v/>
      </c>
      <c r="F70" s="610"/>
      <c r="G70" s="610"/>
      <c r="H70" s="610"/>
      <c r="I70" s="611"/>
      <c r="J70" s="217" t="s">
        <v>719</v>
      </c>
      <c r="K70" s="201"/>
    </row>
    <row r="71" spans="1:19" x14ac:dyDescent="0.25">
      <c r="A71" s="224" t="s">
        <v>909</v>
      </c>
      <c r="B71" s="227"/>
      <c r="C71" s="59">
        <f>IF(OR($B$70="No",AND($B$70="Yes",$B$71&lt;&gt;"",$B$72&lt;&gt;"",$B$74&lt;&gt;"")),10,0)</f>
        <v>0</v>
      </c>
      <c r="D71" s="228"/>
      <c r="E71" s="612"/>
      <c r="F71" s="613"/>
      <c r="G71" s="613"/>
      <c r="H71" s="613"/>
      <c r="I71" s="614"/>
      <c r="J71" s="218"/>
      <c r="K71" s="218"/>
    </row>
    <row r="72" spans="1:19" x14ac:dyDescent="0.25">
      <c r="A72" s="224" t="s">
        <v>910</v>
      </c>
      <c r="B72" s="227"/>
      <c r="C72" s="59">
        <f>IF(OR($B$70="No",AND($B$70="Yes",$B$71&lt;&gt;"",$B$72&lt;&gt;"",$B$74&lt;&gt;"")),10,0)</f>
        <v>0</v>
      </c>
      <c r="D72" s="228"/>
      <c r="E72" s="615"/>
      <c r="F72" s="616"/>
      <c r="G72" s="616"/>
      <c r="H72" s="616"/>
      <c r="I72" s="617"/>
      <c r="J72" s="229"/>
      <c r="K72" s="218"/>
    </row>
    <row r="73" spans="1:19" x14ac:dyDescent="0.25">
      <c r="A73" s="230" t="s">
        <v>911</v>
      </c>
      <c r="B73" s="228"/>
      <c r="C73" s="228"/>
      <c r="D73" s="228"/>
      <c r="E73" s="231"/>
      <c r="F73" s="231"/>
      <c r="G73" s="231"/>
      <c r="H73" s="231"/>
      <c r="I73" s="201"/>
      <c r="J73" s="201"/>
      <c r="K73" s="201"/>
    </row>
    <row r="74" spans="1:19" x14ac:dyDescent="0.25">
      <c r="A74" s="224" t="s">
        <v>912</v>
      </c>
      <c r="B74" s="232"/>
      <c r="C74" s="59">
        <f>IF(OR($B$70="No",AND($B$70="Yes",$B$71&lt;&gt;"",$B$72&lt;&gt;"",$B$74&lt;&gt;"")),10,0)</f>
        <v>0</v>
      </c>
      <c r="D74" s="228"/>
      <c r="E74" s="618" t="str">
        <f>IF(OR($B$70="",$B$70="- select -"),"Please complete the ATAS questions",IF(AND($B$70="Yes",OR($B$71="",$B$72="",$B$74="")),"ATAS certificate details required before CoS can be issued!","Please remember to in include ATAS SN when issuing CoS"))</f>
        <v>Please complete the ATAS questions</v>
      </c>
      <c r="F74" s="618"/>
      <c r="G74" s="618"/>
      <c r="H74" s="618"/>
      <c r="I74" s="618"/>
      <c r="J74" s="201"/>
      <c r="K74" s="201"/>
      <c r="L74" s="233"/>
      <c r="M74" s="233"/>
      <c r="N74" s="233"/>
      <c r="O74" s="233"/>
      <c r="P74" s="233"/>
    </row>
    <row r="75" spans="1:19" x14ac:dyDescent="0.25">
      <c r="A75" s="224"/>
      <c r="B75" s="234"/>
      <c r="C75" s="234"/>
      <c r="D75" s="228"/>
      <c r="E75" s="235"/>
      <c r="F75" s="235"/>
      <c r="G75" s="235"/>
      <c r="H75" s="235"/>
      <c r="I75" s="235"/>
      <c r="J75" s="201"/>
      <c r="K75" s="201"/>
      <c r="L75" s="233"/>
      <c r="M75" s="233"/>
      <c r="N75" s="233"/>
      <c r="O75" s="233"/>
      <c r="P75" s="233"/>
    </row>
    <row r="76" spans="1:19" x14ac:dyDescent="0.25">
      <c r="A76" s="211"/>
      <c r="B76" s="211"/>
      <c r="C76" s="211"/>
      <c r="D76" s="212"/>
      <c r="E76" s="211"/>
      <c r="F76" s="211"/>
      <c r="G76" s="211"/>
      <c r="H76" s="211"/>
      <c r="I76" s="211"/>
      <c r="J76" s="211"/>
      <c r="K76" s="211"/>
      <c r="L76" s="211"/>
      <c r="M76" s="211"/>
    </row>
    <row r="78" spans="1:19" x14ac:dyDescent="0.25">
      <c r="A78" t="s">
        <v>773</v>
      </c>
      <c r="B78" s="58" t="b">
        <v>0</v>
      </c>
      <c r="C78" s="59">
        <f>IF(AND($B$78=TRUE,$D$78&lt;&gt;"")=TRUE,10,0)</f>
        <v>0</v>
      </c>
      <c r="D78" s="88" t="str">
        <f>IF('Tier 5 CoS extension form'!$F$155&lt;&gt;"",'Tier 5 CoS extension form'!$F$155,"")</f>
        <v/>
      </c>
      <c r="E78" s="118" t="str">
        <f ca="1">CONCATENATE('Tier 5 CoS extension form'!E156,IF(AND('Tier 5 CoS extension form'!E156&lt;&gt;"",'Tier 5 CoS extension form'!A157&lt;&gt;""),"/ ",""),'Tier 5 CoS extension form'!A157)</f>
        <v/>
      </c>
    </row>
    <row r="79" spans="1:19" x14ac:dyDescent="0.25">
      <c r="A79" s="35" t="s">
        <v>774</v>
      </c>
      <c r="B79" s="58" t="b">
        <v>0</v>
      </c>
      <c r="C79" s="59">
        <f>IF(AND($B$79=TRUE,$D$79&lt;&gt;"")=TRUE,10,0)</f>
        <v>0</v>
      </c>
      <c r="D79" s="88" t="str">
        <f>IF('Tier 5 CoS extension form'!$F$158&lt;&gt;"",'Tier 5 CoS extension form'!$F$158,"")</f>
        <v/>
      </c>
      <c r="E79" s="596" t="str">
        <f>CONCATENATE('Tier 5 CoS extension form'!$F$164,"/ ",'Tier 5 CoS extension form'!$F$165,"/ ",'Tier 5 CoS extension form'!$F$166,"/ ",'Tier 5 CoS extension form'!$A$165,"/ ",'Tier 5 CoS extension form'!$A$166)</f>
        <v xml:space="preserve">/ Please enter current Tier 5 visa issue date on page 1 above/ / / </v>
      </c>
      <c r="F79" s="597"/>
      <c r="G79" s="597"/>
      <c r="H79" s="597"/>
      <c r="I79" s="597"/>
      <c r="J79" s="597"/>
      <c r="K79" s="597"/>
      <c r="L79" s="597"/>
      <c r="M79" s="598"/>
      <c r="N79" s="119"/>
    </row>
    <row r="80" spans="1:19" x14ac:dyDescent="0.25">
      <c r="A80" s="120"/>
      <c r="B80" s="76"/>
      <c r="C80" s="121"/>
      <c r="D80" s="122"/>
      <c r="E80" s="599"/>
      <c r="F80" s="600"/>
      <c r="G80" s="600"/>
      <c r="H80" s="600"/>
      <c r="I80" s="600"/>
      <c r="J80" s="600"/>
      <c r="K80" s="600"/>
      <c r="L80" s="600"/>
      <c r="M80" s="601"/>
      <c r="N80" s="119"/>
    </row>
    <row r="81" spans="1:14" ht="15.75" thickBot="1" x14ac:dyDescent="0.3">
      <c r="A81" s="120"/>
      <c r="B81" s="123" t="s">
        <v>775</v>
      </c>
      <c r="C81" s="121"/>
      <c r="D81" s="124" t="s">
        <v>776</v>
      </c>
      <c r="E81" s="602"/>
      <c r="F81" s="603"/>
      <c r="G81" s="603"/>
      <c r="H81" s="603"/>
      <c r="I81" s="603"/>
      <c r="J81" s="603"/>
      <c r="K81" s="603"/>
      <c r="L81" s="603"/>
      <c r="M81" s="604"/>
      <c r="N81" s="119"/>
    </row>
    <row r="82" spans="1:14" ht="15.75" thickBot="1" x14ac:dyDescent="0.3">
      <c r="A82" t="s">
        <v>777</v>
      </c>
      <c r="B82" s="58" t="b">
        <v>0</v>
      </c>
      <c r="C82" s="59">
        <f>IF(AND($B$82=TRUE,$D$82=TRUE)=TRUE,10,0)</f>
        <v>0</v>
      </c>
      <c r="D82" s="125" t="b">
        <v>0</v>
      </c>
    </row>
    <row r="84" spans="1:14" x14ac:dyDescent="0.25">
      <c r="A84" t="s">
        <v>877</v>
      </c>
      <c r="B84" s="58" t="b">
        <v>0</v>
      </c>
      <c r="C84" s="59">
        <f>IF(AND($B$84=TRUE,$D$84&lt;&gt;"",$D$84&lt;&gt;"- select -")=TRUE,10,0)</f>
        <v>0</v>
      </c>
      <c r="D84" s="54" t="str">
        <f>IF('Tier 5 CoS extension form'!$J$178&lt;&gt;"",'Tier 5 CoS extension form'!$J$178,"")</f>
        <v>Yes</v>
      </c>
    </row>
    <row r="85" spans="1:14" ht="15.75" thickBot="1" x14ac:dyDescent="0.3">
      <c r="B85" s="157"/>
      <c r="C85" s="157"/>
      <c r="D85" s="157"/>
    </row>
    <row r="86" spans="1:14" ht="15.75" thickBot="1" x14ac:dyDescent="0.3">
      <c r="A86" s="620" t="s">
        <v>710</v>
      </c>
      <c r="B86" s="621"/>
      <c r="C86" s="621"/>
      <c r="D86" s="621"/>
      <c r="E86" s="621"/>
      <c r="F86" s="621"/>
      <c r="G86" s="621"/>
      <c r="H86" s="621"/>
      <c r="I86" s="621"/>
      <c r="J86" s="621"/>
      <c r="K86" s="621"/>
      <c r="L86" s="621"/>
      <c r="M86" s="621"/>
      <c r="N86" s="622"/>
    </row>
    <row r="88" spans="1:14" x14ac:dyDescent="0.25">
      <c r="A88" t="s">
        <v>780</v>
      </c>
      <c r="B88" s="58" t="b">
        <v>0</v>
      </c>
      <c r="C88" s="59">
        <f>IF(AND($B$88=TRUE,$D$88&lt;&gt;"",$D$77&lt;&gt;"- select -")=TRUE,10,0)</f>
        <v>0</v>
      </c>
      <c r="D88" s="54" t="str">
        <f>IF('Tier 5 CoS extension form'!$J$183&lt;&gt;"",'Tier 5 CoS extension form'!$J$183,"")</f>
        <v>- select -</v>
      </c>
    </row>
    <row r="89" spans="1:14" x14ac:dyDescent="0.25">
      <c r="A89" t="s">
        <v>784</v>
      </c>
      <c r="B89" s="130" t="b">
        <v>0</v>
      </c>
      <c r="C89" s="59">
        <f>IF(AND($B$89=TRUE,$D$89&lt;&gt;"")=TRUE,10,0)</f>
        <v>0</v>
      </c>
      <c r="D89" s="54" t="str">
        <f>IF('Tier 5 CoS extension form'!$D$202&lt;&gt;"",'Tier 5 CoS extension form'!$D$202,"")</f>
        <v/>
      </c>
      <c r="E89" s="133" t="str">
        <f>IF('Tier 5 CoS extension form'!$E$202&lt;&gt;"",'Tier 5 CoS extension form'!$E$202,"")</f>
        <v/>
      </c>
    </row>
    <row r="90" spans="1:14" ht="15.75" thickBot="1" x14ac:dyDescent="0.3"/>
    <row r="91" spans="1:14" x14ac:dyDescent="0.25">
      <c r="A91" t="s">
        <v>792</v>
      </c>
      <c r="B91" s="58" t="b">
        <v>0</v>
      </c>
      <c r="C91" s="59">
        <f>IF(AND($B$91=TRUE,$D$92&lt;&gt;"")=TRUE,10,0)</f>
        <v>0</v>
      </c>
      <c r="D91" s="95" t="str">
        <f>IF('Tier 5 CoS extension form'!$E210&lt;&gt;"",'Tier 5 CoS extension form'!$E210,"")</f>
        <v>University of Oxford</v>
      </c>
      <c r="E91" s="96" t="s">
        <v>760</v>
      </c>
    </row>
    <row r="92" spans="1:14" x14ac:dyDescent="0.25">
      <c r="D92" s="97" t="str">
        <f>IF('Tier 5 CoS extension form'!$E211&lt;&gt;"",PROPER('Tier 5 CoS extension form'!$E211),"")</f>
        <v/>
      </c>
      <c r="E92" s="98" t="s">
        <v>761</v>
      </c>
    </row>
    <row r="93" spans="1:14" x14ac:dyDescent="0.25">
      <c r="D93" s="97" t="str">
        <f>IF('Tier 5 CoS extension form'!$E212&lt;&gt;"",PROPER('Tier 5 CoS extension form'!$E212),"")</f>
        <v/>
      </c>
      <c r="E93" s="98" t="s">
        <v>762</v>
      </c>
    </row>
    <row r="94" spans="1:14" x14ac:dyDescent="0.25">
      <c r="D94" s="97" t="str">
        <f>IF('Tier 5 CoS extension form'!$E213&lt;&gt;"",PROPER('Tier 5 CoS extension form'!$E213),"")</f>
        <v/>
      </c>
      <c r="E94" s="98" t="s">
        <v>755</v>
      </c>
    </row>
    <row r="95" spans="1:14" x14ac:dyDescent="0.25">
      <c r="D95" s="97" t="str">
        <f>IF('Tier 5 CoS extension form'!$E214&lt;&gt;"",PROPER('Tier 5 CoS extension form'!$E214),"")</f>
        <v/>
      </c>
      <c r="E95" s="98" t="s">
        <v>788</v>
      </c>
    </row>
    <row r="96" spans="1:14" ht="15.75" thickBot="1" x14ac:dyDescent="0.3">
      <c r="D96" s="134" t="str">
        <f>IF('Tier 5 CoS extension form'!$E215&lt;&gt;"",UPPER('Tier 5 CoS extension form'!$E215),"")</f>
        <v/>
      </c>
      <c r="E96" s="98" t="s">
        <v>757</v>
      </c>
    </row>
    <row r="97" spans="1:13" x14ac:dyDescent="0.25">
      <c r="A97" t="s">
        <v>793</v>
      </c>
      <c r="B97" s="58" t="b">
        <v>0</v>
      </c>
      <c r="C97" s="59">
        <f>IF(OR(AND($D$98="",$B$91=TRUE),AND($D$98&lt;&gt;"",$B$97=TRUE)),10,0)</f>
        <v>0</v>
      </c>
      <c r="D97" s="95" t="str">
        <f>IF('Tier 5 CoS extension form'!$E217&lt;&gt;"",'Tier 5 CoS extension form'!$E217,"")</f>
        <v>University of Oxford</v>
      </c>
      <c r="E97" s="96" t="s">
        <v>760</v>
      </c>
    </row>
    <row r="98" spans="1:13" x14ac:dyDescent="0.25">
      <c r="D98" s="97" t="str">
        <f>IF('Tier 5 CoS extension form'!$E218&lt;&gt;"",PROPER('Tier 5 CoS extension form'!$E218),"")</f>
        <v/>
      </c>
      <c r="E98" s="98" t="s">
        <v>761</v>
      </c>
    </row>
    <row r="99" spans="1:13" x14ac:dyDescent="0.25">
      <c r="D99" s="97" t="str">
        <f>IF('Tier 5 CoS extension form'!$E219&lt;&gt;"",PROPER('Tier 5 CoS extension form'!$E219),"")</f>
        <v/>
      </c>
      <c r="E99" s="98" t="s">
        <v>762</v>
      </c>
    </row>
    <row r="100" spans="1:13" x14ac:dyDescent="0.25">
      <c r="D100" s="97" t="str">
        <f>IF('Tier 5 CoS extension form'!$E220&lt;&gt;"",PROPER('Tier 5 CoS extension form'!$E220),"")</f>
        <v/>
      </c>
      <c r="E100" s="98" t="s">
        <v>755</v>
      </c>
    </row>
    <row r="101" spans="1:13" x14ac:dyDescent="0.25">
      <c r="D101" s="97" t="str">
        <f>IF('Tier 5 CoS extension form'!$E221&lt;&gt;"",PROPER('Tier 5 CoS extension form'!$E221),"")</f>
        <v/>
      </c>
      <c r="E101" s="98" t="s">
        <v>788</v>
      </c>
    </row>
    <row r="102" spans="1:13" ht="15.75" thickBot="1" x14ac:dyDescent="0.3">
      <c r="D102" s="99" t="str">
        <f>IF('Tier 5 CoS extension form'!$E222&lt;&gt;"",UPPER('Tier 5 CoS extension form'!$E222),"")</f>
        <v/>
      </c>
      <c r="E102" s="98" t="s">
        <v>757</v>
      </c>
    </row>
    <row r="103" spans="1:13" x14ac:dyDescent="0.25">
      <c r="A103" t="s">
        <v>794</v>
      </c>
      <c r="B103" s="58" t="b">
        <v>0</v>
      </c>
      <c r="C103" s="59">
        <f>IF(OR(AND($D$104="",$B$91=TRUE),AND($D$104&lt;&gt;"",$B$103=TRUE)),10,0)</f>
        <v>0</v>
      </c>
      <c r="D103" s="95" t="str">
        <f>IF('Tier 5 CoS extension form'!$E224&lt;&gt;"",'Tier 5 CoS extension form'!$E224,"")</f>
        <v>University of Oxford</v>
      </c>
      <c r="E103" s="96" t="s">
        <v>760</v>
      </c>
    </row>
    <row r="104" spans="1:13" x14ac:dyDescent="0.25">
      <c r="D104" s="97" t="str">
        <f>IF('Tier 5 CoS extension form'!$E225&lt;&gt;"",PROPER('Tier 5 CoS extension form'!$E225),"")</f>
        <v/>
      </c>
      <c r="E104" s="98" t="s">
        <v>761</v>
      </c>
    </row>
    <row r="105" spans="1:13" x14ac:dyDescent="0.25">
      <c r="D105" s="97" t="str">
        <f>IF('Tier 5 CoS extension form'!$E226&lt;&gt;"",PROPER('Tier 5 CoS extension form'!$E226),"")</f>
        <v/>
      </c>
      <c r="E105" s="98" t="s">
        <v>762</v>
      </c>
    </row>
    <row r="106" spans="1:13" x14ac:dyDescent="0.25">
      <c r="D106" s="97" t="str">
        <f>IF('Tier 5 CoS extension form'!$E227&lt;&gt;"",PROPER('Tier 5 CoS extension form'!$E227),"")</f>
        <v/>
      </c>
      <c r="E106" s="98" t="s">
        <v>755</v>
      </c>
    </row>
    <row r="107" spans="1:13" x14ac:dyDescent="0.25">
      <c r="D107" s="97" t="str">
        <f>IF('Tier 5 CoS extension form'!$E228&lt;&gt;"",PROPER('Tier 5 CoS extension form'!$E228),"")</f>
        <v/>
      </c>
      <c r="E107" s="98" t="s">
        <v>788</v>
      </c>
    </row>
    <row r="108" spans="1:13" ht="15.75" thickBot="1" x14ac:dyDescent="0.3">
      <c r="D108" s="134" t="str">
        <f>IF('Tier 5 CoS extension form'!$E229&lt;&gt;"",UPPER('Tier 5 CoS extension form'!$E229),"")</f>
        <v/>
      </c>
      <c r="E108" s="98" t="s">
        <v>757</v>
      </c>
    </row>
    <row r="109" spans="1:13" x14ac:dyDescent="0.25">
      <c r="A109" t="s">
        <v>795</v>
      </c>
      <c r="B109" s="58" t="b">
        <v>0</v>
      </c>
      <c r="C109" s="59">
        <f>IF(OR(AND($D$109="",$B$91=TRUE),AND($D$109&lt;&gt;"",$B$109=TRUE)),10,0)</f>
        <v>0</v>
      </c>
      <c r="D109" s="623" t="str">
        <f>IF('Tier 5 CoS extension form'!$A232&lt;&gt;"",'Tier 5 CoS extension form'!$A232,"")</f>
        <v/>
      </c>
      <c r="E109" s="624"/>
      <c r="F109" s="624"/>
      <c r="G109" s="624"/>
      <c r="H109" s="624"/>
      <c r="I109" s="624"/>
      <c r="J109" s="624"/>
      <c r="K109" s="624"/>
      <c r="L109" s="624"/>
      <c r="M109" s="625"/>
    </row>
    <row r="110" spans="1:13" x14ac:dyDescent="0.25">
      <c r="D110" s="626"/>
      <c r="E110" s="627"/>
      <c r="F110" s="627"/>
      <c r="G110" s="627"/>
      <c r="H110" s="627"/>
      <c r="I110" s="627"/>
      <c r="J110" s="627"/>
      <c r="K110" s="627"/>
      <c r="L110" s="627"/>
      <c r="M110" s="628"/>
    </row>
    <row r="111" spans="1:13" x14ac:dyDescent="0.25">
      <c r="D111" s="626"/>
      <c r="E111" s="627"/>
      <c r="F111" s="627"/>
      <c r="G111" s="627"/>
      <c r="H111" s="627"/>
      <c r="I111" s="627"/>
      <c r="J111" s="627"/>
      <c r="K111" s="627"/>
      <c r="L111" s="627"/>
      <c r="M111" s="628"/>
    </row>
    <row r="112" spans="1:13" x14ac:dyDescent="0.25">
      <c r="D112" s="626"/>
      <c r="E112" s="627"/>
      <c r="F112" s="627"/>
      <c r="G112" s="627"/>
      <c r="H112" s="627"/>
      <c r="I112" s="627"/>
      <c r="J112" s="627"/>
      <c r="K112" s="627"/>
      <c r="L112" s="627"/>
      <c r="M112" s="628"/>
    </row>
    <row r="113" spans="1:14" x14ac:dyDescent="0.25">
      <c r="D113" s="626"/>
      <c r="E113" s="627"/>
      <c r="F113" s="627"/>
      <c r="G113" s="627"/>
      <c r="H113" s="627"/>
      <c r="I113" s="627"/>
      <c r="J113" s="627"/>
      <c r="K113" s="627"/>
      <c r="L113" s="627"/>
      <c r="M113" s="628"/>
    </row>
    <row r="114" spans="1:14" x14ac:dyDescent="0.25">
      <c r="D114" s="626"/>
      <c r="E114" s="627"/>
      <c r="F114" s="627"/>
      <c r="G114" s="627"/>
      <c r="H114" s="627"/>
      <c r="I114" s="627"/>
      <c r="J114" s="627"/>
      <c r="K114" s="627"/>
      <c r="L114" s="627"/>
      <c r="M114" s="628"/>
    </row>
    <row r="115" spans="1:14" x14ac:dyDescent="0.25">
      <c r="D115" s="626"/>
      <c r="E115" s="627"/>
      <c r="F115" s="627"/>
      <c r="G115" s="627"/>
      <c r="H115" s="627"/>
      <c r="I115" s="627"/>
      <c r="J115" s="627"/>
      <c r="K115" s="627"/>
      <c r="L115" s="627"/>
      <c r="M115" s="628"/>
    </row>
    <row r="116" spans="1:14" ht="15.75" thickBot="1" x14ac:dyDescent="0.3">
      <c r="D116" s="629"/>
      <c r="E116" s="630"/>
      <c r="F116" s="630"/>
      <c r="G116" s="630"/>
      <c r="H116" s="630"/>
      <c r="I116" s="630"/>
      <c r="J116" s="630"/>
      <c r="K116" s="630"/>
      <c r="L116" s="630"/>
      <c r="M116" s="631"/>
    </row>
    <row r="117" spans="1:14" ht="15.75" thickBot="1" x14ac:dyDescent="0.3"/>
    <row r="118" spans="1:14" ht="15.75" thickBot="1" x14ac:dyDescent="0.3">
      <c r="A118" s="620" t="s">
        <v>711</v>
      </c>
      <c r="B118" s="621"/>
      <c r="C118" s="621"/>
      <c r="D118" s="621"/>
      <c r="E118" s="621"/>
      <c r="F118" s="621"/>
      <c r="G118" s="621"/>
      <c r="H118" s="621"/>
      <c r="I118" s="621"/>
      <c r="J118" s="621"/>
      <c r="K118" s="621"/>
      <c r="L118" s="621"/>
      <c r="M118" s="621"/>
      <c r="N118" s="622"/>
    </row>
    <row r="119" spans="1:14" ht="15.75" thickBot="1" x14ac:dyDescent="0.3"/>
    <row r="120" spans="1:14" ht="15.75" thickBot="1" x14ac:dyDescent="0.3">
      <c r="C120" s="137" t="s">
        <v>797</v>
      </c>
      <c r="D120" s="632">
        <v>2119</v>
      </c>
      <c r="E120" s="633"/>
      <c r="F120" s="67" t="s">
        <v>719</v>
      </c>
      <c r="G120" s="138"/>
      <c r="H120" s="138"/>
      <c r="I120" s="138"/>
      <c r="J120" s="138"/>
      <c r="K120" s="138"/>
      <c r="L120" s="138"/>
      <c r="M120" s="138"/>
      <c r="N120" s="138"/>
    </row>
    <row r="121" spans="1:14" x14ac:dyDescent="0.25">
      <c r="A121" s="139"/>
      <c r="B121" s="139"/>
      <c r="C121" s="139"/>
      <c r="D121" s="138"/>
      <c r="E121" s="138"/>
      <c r="F121" s="138"/>
      <c r="G121" s="138"/>
      <c r="H121" s="138"/>
      <c r="I121" s="138"/>
      <c r="J121" s="138"/>
      <c r="K121" s="138"/>
      <c r="L121" s="138"/>
      <c r="M121" s="138"/>
      <c r="N121" s="138"/>
    </row>
    <row r="122" spans="1:14" x14ac:dyDescent="0.25">
      <c r="A122" t="s">
        <v>798</v>
      </c>
      <c r="B122" s="58" t="b">
        <v>0</v>
      </c>
      <c r="C122" s="59">
        <f>IF(AND($B$122=TRUE,$D$122&lt;&gt;"")=TRUE,10,0)</f>
        <v>0</v>
      </c>
      <c r="D122" s="140" t="str">
        <f>IF('Tier 5 CoS extension form'!$B$244&lt;&gt;"",'Tier 5 CoS extension form'!$B$244,"")</f>
        <v/>
      </c>
      <c r="E122" s="141"/>
      <c r="F122" s="141"/>
      <c r="G122" s="141"/>
      <c r="M122" s="141"/>
      <c r="N122" s="141"/>
    </row>
    <row r="123" spans="1:14" ht="15.75" thickBot="1" x14ac:dyDescent="0.3">
      <c r="D123" s="142" t="str">
        <f>IF('Tier 5 CoS extension form'!$B$245&lt;&gt;"",'Tier 5 CoS extension form'!$B$245,"")</f>
        <v/>
      </c>
      <c r="E123" s="141"/>
      <c r="F123" s="141"/>
      <c r="G123" s="141"/>
      <c r="H123" s="141"/>
      <c r="I123" s="141"/>
      <c r="J123" s="141"/>
      <c r="K123" s="141"/>
      <c r="L123" s="141"/>
      <c r="M123" s="141"/>
      <c r="N123" s="141"/>
    </row>
    <row r="124" spans="1:14" x14ac:dyDescent="0.25">
      <c r="A124" t="s">
        <v>870</v>
      </c>
      <c r="B124" s="58" t="b">
        <v>0</v>
      </c>
      <c r="C124" s="59">
        <f>IF(AND($B$124=TRUE,$D$124&lt;&gt;"")=TRUE,10,0)</f>
        <v>0</v>
      </c>
      <c r="D124" s="634" t="str">
        <f>IF('Tier 5 CoS extension form'!$A$248&lt;&gt;"",'Tier 5 CoS extension form'!$A$248,"")</f>
        <v xml:space="preserve">Sponsored Researcher: </v>
      </c>
      <c r="E124" s="635"/>
      <c r="F124" s="635"/>
      <c r="G124" s="635"/>
      <c r="H124" s="635"/>
      <c r="I124" s="635"/>
      <c r="J124" s="635"/>
      <c r="K124" s="635"/>
      <c r="L124" s="635"/>
      <c r="M124" s="636"/>
      <c r="N124" s="141"/>
    </row>
    <row r="125" spans="1:14" x14ac:dyDescent="0.25">
      <c r="D125" s="637"/>
      <c r="E125" s="638"/>
      <c r="F125" s="638"/>
      <c r="G125" s="638"/>
      <c r="H125" s="638"/>
      <c r="I125" s="638"/>
      <c r="J125" s="638"/>
      <c r="K125" s="638"/>
      <c r="L125" s="638"/>
      <c r="M125" s="639"/>
      <c r="N125" s="141"/>
    </row>
    <row r="126" spans="1:14" x14ac:dyDescent="0.25">
      <c r="D126" s="637"/>
      <c r="E126" s="638"/>
      <c r="F126" s="638"/>
      <c r="G126" s="638"/>
      <c r="H126" s="638"/>
      <c r="I126" s="638"/>
      <c r="J126" s="638"/>
      <c r="K126" s="638"/>
      <c r="L126" s="638"/>
      <c r="M126" s="639"/>
      <c r="N126" s="141"/>
    </row>
    <row r="127" spans="1:14" x14ac:dyDescent="0.25">
      <c r="D127" s="637"/>
      <c r="E127" s="638"/>
      <c r="F127" s="638"/>
      <c r="G127" s="638"/>
      <c r="H127" s="638"/>
      <c r="I127" s="638"/>
      <c r="J127" s="638"/>
      <c r="K127" s="638"/>
      <c r="L127" s="638"/>
      <c r="M127" s="639"/>
      <c r="N127" s="141"/>
    </row>
    <row r="128" spans="1:14" x14ac:dyDescent="0.25">
      <c r="D128" s="637"/>
      <c r="E128" s="638"/>
      <c r="F128" s="638"/>
      <c r="G128" s="638"/>
      <c r="H128" s="638"/>
      <c r="I128" s="638"/>
      <c r="J128" s="638"/>
      <c r="K128" s="638"/>
      <c r="L128" s="638"/>
      <c r="M128" s="639"/>
      <c r="N128" s="141"/>
    </row>
    <row r="129" spans="1:14" x14ac:dyDescent="0.25">
      <c r="D129" s="637"/>
      <c r="E129" s="638"/>
      <c r="F129" s="638"/>
      <c r="G129" s="638"/>
      <c r="H129" s="638"/>
      <c r="I129" s="638"/>
      <c r="J129" s="638"/>
      <c r="K129" s="638"/>
      <c r="L129" s="638"/>
      <c r="M129" s="639"/>
      <c r="N129" s="141"/>
    </row>
    <row r="130" spans="1:14" x14ac:dyDescent="0.25">
      <c r="D130" s="637"/>
      <c r="E130" s="638"/>
      <c r="F130" s="638"/>
      <c r="G130" s="638"/>
      <c r="H130" s="638"/>
      <c r="I130" s="638"/>
      <c r="J130" s="638"/>
      <c r="K130" s="638"/>
      <c r="L130" s="638"/>
      <c r="M130" s="639"/>
      <c r="N130" s="141"/>
    </row>
    <row r="131" spans="1:14" ht="15.75" thickBot="1" x14ac:dyDescent="0.3">
      <c r="D131" s="640"/>
      <c r="E131" s="641"/>
      <c r="F131" s="641"/>
      <c r="G131" s="641"/>
      <c r="H131" s="641"/>
      <c r="I131" s="641"/>
      <c r="J131" s="641"/>
      <c r="K131" s="641"/>
      <c r="L131" s="641"/>
      <c r="M131" s="642"/>
      <c r="N131" s="141"/>
    </row>
    <row r="132" spans="1:14" x14ac:dyDescent="0.25">
      <c r="D132" s="142" t="str">
        <f>IF('Tier 5 CoS extension form'!$A$261&lt;&gt;"",'Tier 5 CoS extension form'!$A$261,"")</f>
        <v/>
      </c>
      <c r="M132" s="137" t="str">
        <f>IF('Tier 5 CoS extension form'!$J$261&lt;&gt;"",'Tier 5 CoS extension form'!$J$261,"")</f>
        <v/>
      </c>
    </row>
    <row r="133" spans="1:14" x14ac:dyDescent="0.25">
      <c r="D133" s="142"/>
    </row>
    <row r="134" spans="1:14" x14ac:dyDescent="0.25">
      <c r="A134" t="s">
        <v>875</v>
      </c>
      <c r="B134" s="58" t="b">
        <v>0</v>
      </c>
      <c r="C134" s="59">
        <f>IF(AND($B$134=TRUE,$D$134&lt;&gt;"",$F$134&lt;&gt;"",$F$134&lt;&gt;"- select -")=TRUE,10,0)</f>
        <v>0</v>
      </c>
      <c r="D134" s="146" t="str">
        <f>IF('Tier 5 CoS extension form'!$F$268&lt;&gt;"",'Tier 5 CoS extension form'!$F$268,"")</f>
        <v/>
      </c>
      <c r="E134" s="198" t="s">
        <v>873</v>
      </c>
      <c r="F134" s="146" t="str">
        <f>IF('Tier 5 CoS extension form'!$J$268&lt;&gt;"",'Tier 5 CoS extension form'!$J$268,"")</f>
        <v>- select -</v>
      </c>
      <c r="G134" s="147"/>
      <c r="H134" s="147"/>
      <c r="I134" s="148"/>
      <c r="J134" s="148"/>
      <c r="K134" s="148"/>
      <c r="L134" s="148"/>
      <c r="M134" s="148"/>
      <c r="N134" s="141"/>
    </row>
    <row r="135" spans="1:14" x14ac:dyDescent="0.25">
      <c r="A135" t="s">
        <v>876</v>
      </c>
      <c r="B135" s="58" t="b">
        <v>0</v>
      </c>
      <c r="C135" s="59">
        <f>IF(OR(AND($D$135="",$D$136="",$B$134=TRUE),AND($B$135=TRUE,$D$135&lt;&gt;"",$D$136&lt;&gt;""))=TRUE,10,0)</f>
        <v>0</v>
      </c>
      <c r="D135" s="146" t="str">
        <f>IF('Tier 5 CoS extension form'!$D$271&lt;&gt;"",'Tier 5 CoS extension form'!$D$271,"")</f>
        <v/>
      </c>
      <c r="E135" s="148"/>
      <c r="H135" s="148"/>
      <c r="I135" s="148"/>
      <c r="J135" s="148"/>
      <c r="K135" s="148"/>
      <c r="L135" s="148"/>
      <c r="M135" s="148"/>
      <c r="N135" s="141"/>
    </row>
    <row r="136" spans="1:14" ht="15.75" x14ac:dyDescent="0.25">
      <c r="A136" t="s">
        <v>804</v>
      </c>
      <c r="B136" s="58" t="b">
        <v>0</v>
      </c>
      <c r="C136" s="59">
        <f>IF(OR(AND($D$135="",$D$136="",$B$134=TRUE),AND($B$136=TRUE,$D$135&lt;&gt;"",$D$136&lt;&gt;""))=TRUE,10,0)</f>
        <v>0</v>
      </c>
      <c r="D136" s="146" t="str">
        <f>IF('Tier 5 CoS extension form'!$D$275&lt;&gt;"",'Tier 5 CoS extension form'!$D$275,"")</f>
        <v/>
      </c>
      <c r="E136" s="141"/>
      <c r="F136" s="141"/>
      <c r="G136" s="149"/>
      <c r="H136" s="141"/>
      <c r="I136" s="141"/>
      <c r="J136" s="141"/>
      <c r="K136" s="141"/>
      <c r="L136" s="141"/>
      <c r="M136" s="141"/>
      <c r="N136" s="141"/>
    </row>
    <row r="137" spans="1:14" ht="15.75" thickBot="1" x14ac:dyDescent="0.3"/>
    <row r="138" spans="1:14" x14ac:dyDescent="0.25">
      <c r="A138" t="s">
        <v>811</v>
      </c>
      <c r="B138" s="58" t="b">
        <v>0</v>
      </c>
      <c r="C138" s="59">
        <f>IF(AND($B$138=TRUE,$D$138&lt;&gt;""),10,0)</f>
        <v>0</v>
      </c>
      <c r="D138" s="643" t="str">
        <f>IF('Tier 5 CoS extension form'!$F$282&lt;&gt;"",'Tier 5 CoS extension form'!$F$282,"")</f>
        <v/>
      </c>
      <c r="E138" s="644"/>
      <c r="F138" s="644"/>
      <c r="G138" s="644"/>
      <c r="H138" s="645"/>
    </row>
    <row r="139" spans="1:14" x14ac:dyDescent="0.25">
      <c r="D139" s="646"/>
      <c r="E139" s="647"/>
      <c r="F139" s="647"/>
      <c r="G139" s="647"/>
      <c r="H139" s="648"/>
    </row>
    <row r="140" spans="1:14" x14ac:dyDescent="0.25">
      <c r="D140" s="646"/>
      <c r="E140" s="647"/>
      <c r="F140" s="647"/>
      <c r="G140" s="647"/>
      <c r="H140" s="648"/>
    </row>
    <row r="141" spans="1:14" ht="15.75" thickBot="1" x14ac:dyDescent="0.3">
      <c r="D141" s="649"/>
      <c r="E141" s="650"/>
      <c r="F141" s="650"/>
      <c r="G141" s="650"/>
      <c r="H141" s="651"/>
    </row>
    <row r="142" spans="1:14" x14ac:dyDescent="0.25">
      <c r="C142" s="150" t="s">
        <v>812</v>
      </c>
      <c r="D142" t="str">
        <f>IF('Tier 5 CoS extension form'!$F$289&lt;&gt;"",'Tier 5 CoS extension form'!$F$289,"")</f>
        <v/>
      </c>
    </row>
    <row r="143" spans="1:14" x14ac:dyDescent="0.25">
      <c r="C143" s="150" t="s">
        <v>808</v>
      </c>
      <c r="D143" t="str">
        <f>IF('Tier 5 CoS extension form'!$F$291&lt;&gt;"",'Tier 5 CoS extension form'!$F$291,"")</f>
        <v/>
      </c>
    </row>
    <row r="144" spans="1:14" x14ac:dyDescent="0.25">
      <c r="C144" s="150" t="s">
        <v>809</v>
      </c>
      <c r="D144" t="str">
        <f>IF('Tier 5 CoS extension form'!$F$293&lt;&gt;"",'Tier 5 CoS extension form'!$F$293,"")</f>
        <v/>
      </c>
    </row>
    <row r="145" spans="1:14" x14ac:dyDescent="0.25">
      <c r="C145" s="150" t="s">
        <v>758</v>
      </c>
      <c r="D145" t="str">
        <f>IF('Tier 5 CoS extension form'!$F$294&lt;&gt;"",'Tier 5 CoS extension form'!$F$294,"")</f>
        <v/>
      </c>
    </row>
    <row r="146" spans="1:14" ht="15.75" thickBot="1" x14ac:dyDescent="0.3">
      <c r="C146" s="150"/>
    </row>
    <row r="147" spans="1:14" ht="15.75" thickBot="1" x14ac:dyDescent="0.3">
      <c r="A147" s="620" t="s">
        <v>712</v>
      </c>
      <c r="B147" s="621"/>
      <c r="C147" s="621"/>
      <c r="D147" s="621"/>
      <c r="E147" s="621"/>
      <c r="F147" s="621"/>
      <c r="G147" s="621"/>
      <c r="H147" s="621"/>
      <c r="I147" s="621"/>
      <c r="J147" s="621"/>
      <c r="K147" s="621"/>
      <c r="L147" s="621"/>
      <c r="M147" s="621"/>
      <c r="N147" s="622"/>
    </row>
    <row r="149" spans="1:14" x14ac:dyDescent="0.25">
      <c r="A149" t="s">
        <v>818</v>
      </c>
      <c r="B149" s="58" t="b">
        <v>0</v>
      </c>
      <c r="C149" s="59">
        <f>IF($B$149=TRUE,10,0)</f>
        <v>0</v>
      </c>
      <c r="D149" s="54"/>
    </row>
    <row r="150" spans="1:14" x14ac:dyDescent="0.25">
      <c r="A150" t="s">
        <v>819</v>
      </c>
      <c r="B150" s="58" t="b">
        <v>0</v>
      </c>
      <c r="C150" s="59">
        <f>IF($B$150=TRUE,10,0)</f>
        <v>0</v>
      </c>
      <c r="D150" s="54"/>
    </row>
    <row r="151" spans="1:14" x14ac:dyDescent="0.25">
      <c r="A151" t="s">
        <v>820</v>
      </c>
      <c r="B151" s="58" t="b">
        <v>0</v>
      </c>
      <c r="C151" s="59">
        <f>IF($B$151=TRUE,10,0)</f>
        <v>0</v>
      </c>
      <c r="D151" s="54"/>
    </row>
    <row r="152" spans="1:14" x14ac:dyDescent="0.25">
      <c r="B152" s="157"/>
      <c r="C152" s="54"/>
      <c r="D152" s="54"/>
    </row>
    <row r="155" spans="1:14" ht="15.75" thickBot="1" x14ac:dyDescent="0.3">
      <c r="A155" s="32" t="s">
        <v>825</v>
      </c>
      <c r="B155" s="123" t="s">
        <v>776</v>
      </c>
      <c r="C155" s="123" t="s">
        <v>775</v>
      </c>
      <c r="D155" s="54"/>
    </row>
    <row r="156" spans="1:14" ht="15.75" thickBot="1" x14ac:dyDescent="0.3">
      <c r="A156" t="s">
        <v>826</v>
      </c>
      <c r="B156" s="155" t="b">
        <v>0</v>
      </c>
      <c r="C156" s="156" t="b">
        <v>0</v>
      </c>
      <c r="D156" s="59">
        <f>IF(AND($B156=TRUE,$C156=TRUE),10,0)</f>
        <v>0</v>
      </c>
    </row>
    <row r="157" spans="1:14" ht="15.75" thickBot="1" x14ac:dyDescent="0.3">
      <c r="A157" t="s">
        <v>827</v>
      </c>
      <c r="B157" s="155" t="b">
        <v>0</v>
      </c>
      <c r="C157" s="156" t="b">
        <v>0</v>
      </c>
      <c r="D157" s="59">
        <f>IF(AND($B157=TRUE,$C157=TRUE),10,0)</f>
        <v>0</v>
      </c>
    </row>
    <row r="158" spans="1:14" ht="15.75" thickBot="1" x14ac:dyDescent="0.3">
      <c r="A158" t="s">
        <v>828</v>
      </c>
      <c r="B158" s="155" t="b">
        <v>0</v>
      </c>
      <c r="C158" s="156" t="b">
        <v>0</v>
      </c>
      <c r="D158" s="59">
        <f>IF(AND($B158=TRUE,$C158=TRUE),10,0)</f>
        <v>0</v>
      </c>
    </row>
    <row r="159" spans="1:14" ht="15.75" thickBot="1" x14ac:dyDescent="0.3">
      <c r="A159" t="s">
        <v>834</v>
      </c>
      <c r="B159" s="155" t="b">
        <v>0</v>
      </c>
      <c r="C159" s="156" t="b">
        <v>0</v>
      </c>
      <c r="D159" s="59">
        <f>IF(AND($B159=TRUE,$C159=TRUE),10,0)</f>
        <v>0</v>
      </c>
    </row>
    <row r="160" spans="1:14" ht="15.75" thickBot="1" x14ac:dyDescent="0.3">
      <c r="A160" t="s">
        <v>835</v>
      </c>
      <c r="B160" s="155" t="b">
        <v>0</v>
      </c>
      <c r="C160" s="156" t="b">
        <v>0</v>
      </c>
      <c r="D160" s="59">
        <f>IF(AND($B160=TRUE,$C160=TRUE),10,0)</f>
        <v>0</v>
      </c>
    </row>
    <row r="161" spans="1:14" s="247" customFormat="1" ht="15.75" thickBot="1" x14ac:dyDescent="0.3">
      <c r="A161" s="247" t="s">
        <v>927</v>
      </c>
      <c r="B161" s="250" t="b">
        <v>0</v>
      </c>
      <c r="C161" s="251" t="b">
        <v>0</v>
      </c>
      <c r="D161" s="249">
        <f>IF(OR($C$161=TRUE,'Tier 5 CoS extension form'!$A$134&lt;&gt;""),10,0)</f>
        <v>0</v>
      </c>
    </row>
    <row r="162" spans="1:14" ht="15.75" thickBot="1" x14ac:dyDescent="0.3"/>
    <row r="163" spans="1:14" ht="15.75" thickBot="1" x14ac:dyDescent="0.3">
      <c r="A163" s="620" t="s">
        <v>862</v>
      </c>
      <c r="B163" s="621"/>
      <c r="C163" s="621"/>
      <c r="D163" s="621"/>
      <c r="E163" s="621"/>
      <c r="F163" s="621"/>
      <c r="G163" s="621"/>
      <c r="H163" s="621"/>
      <c r="I163" s="621"/>
      <c r="J163" s="621"/>
      <c r="K163" s="621"/>
      <c r="L163" s="621"/>
      <c r="M163" s="621"/>
      <c r="N163" s="622"/>
    </row>
    <row r="165" spans="1:14" x14ac:dyDescent="0.25">
      <c r="A165" t="s">
        <v>863</v>
      </c>
      <c r="B165" s="171" t="b">
        <v>0</v>
      </c>
      <c r="C165" s="59">
        <f>IF($B165=TRUE,10,0)</f>
        <v>0</v>
      </c>
      <c r="D165" s="69">
        <f>'Tier 5 CoS extension form'!$C$351</f>
        <v>0</v>
      </c>
      <c r="E165" s="181"/>
      <c r="F165" s="181"/>
      <c r="G165" s="176"/>
    </row>
    <row r="166" spans="1:14" x14ac:dyDescent="0.25">
      <c r="A166" t="s">
        <v>964</v>
      </c>
      <c r="B166" s="281" t="b">
        <v>0</v>
      </c>
      <c r="C166" s="59">
        <f>IF(OR($B166=TRUE,$D$170&lt;&gt;""),10,0)</f>
        <v>0</v>
      </c>
      <c r="D166" s="172" t="str">
        <f>IF($D$170&lt;&gt;"","N/A Cost code provided","")</f>
        <v/>
      </c>
      <c r="E166" s="173"/>
      <c r="F166" s="173"/>
    </row>
    <row r="167" spans="1:14" x14ac:dyDescent="0.25">
      <c r="A167" s="282" t="s">
        <v>963</v>
      </c>
      <c r="B167" s="283"/>
      <c r="C167" s="283"/>
      <c r="D167" s="278"/>
      <c r="E167" s="280"/>
      <c r="F167" s="279"/>
    </row>
    <row r="168" spans="1:14" x14ac:dyDescent="0.25">
      <c r="A168" t="s">
        <v>855</v>
      </c>
      <c r="B168" s="179" t="b">
        <v>0</v>
      </c>
      <c r="C168" s="59">
        <f>IF(OR($B$166=TRUE,AND($B$168=TRUE,$D$170&lt;&gt;"")),10,0)</f>
        <v>0</v>
      </c>
      <c r="D168" s="174" t="str">
        <f>CONCATENATE('Tier 5 CoS extension form'!$B$362,"/",'Tier 5 CoS extension form'!$D$362,"/",'Tier 5 CoS extension form'!$F$362,"/",'Tier 5 CoS extension form'!$G$362,"/",'Tier 5 CoS extension form'!$I$362)</f>
        <v>/85210/00/00000/10</v>
      </c>
    </row>
    <row r="169" spans="1:14" x14ac:dyDescent="0.25">
      <c r="A169" s="175"/>
      <c r="B169" s="176"/>
      <c r="D169" s="174"/>
      <c r="E169" s="54"/>
      <c r="F169" s="54"/>
      <c r="G169" s="177"/>
    </row>
    <row r="170" spans="1:14" x14ac:dyDescent="0.25">
      <c r="B170" s="176"/>
      <c r="C170" s="175" t="s">
        <v>856</v>
      </c>
      <c r="D170" s="182" t="str">
        <f>IF('Tier 5 CoS extension form'!$B$362="","",'Tier 5 CoS extension form'!$B$362)</f>
        <v/>
      </c>
      <c r="E170" s="31" t="str">
        <f>IF('Tier 5 CoS extension form'!$B$364="","",'Tier 5 CoS extension form'!$B$364)</f>
        <v>must be 6 characters</v>
      </c>
    </row>
    <row r="171" spans="1:14" x14ac:dyDescent="0.25">
      <c r="B171" s="176"/>
      <c r="C171" s="175" t="s">
        <v>857</v>
      </c>
      <c r="D171" s="182" t="str">
        <f>IF('Tier 5 CoS extension form'!$G$362="","",'Tier 5 CoS extension form'!$G$362)</f>
        <v>00000</v>
      </c>
      <c r="E171" s="31" t="str">
        <f>IF('Tier 5 CoS extension form'!$G$364="","",'Tier 5 CoS extension form'!$G$364)</f>
        <v/>
      </c>
    </row>
    <row r="172" spans="1:14" x14ac:dyDescent="0.25">
      <c r="A172" s="175"/>
      <c r="B172" s="176"/>
      <c r="D172" s="178"/>
      <c r="E172" s="31"/>
    </row>
    <row r="173" spans="1:14" x14ac:dyDescent="0.25">
      <c r="A173" s="652" t="s">
        <v>858</v>
      </c>
      <c r="B173" s="652"/>
      <c r="D173" s="653" t="s">
        <v>859</v>
      </c>
      <c r="E173" s="653"/>
    </row>
    <row r="174" spans="1:14" x14ac:dyDescent="0.25">
      <c r="A174" s="658" t="str">
        <f>IFERROR(IF($D$170&lt;&gt;"",VLOOKUP(LEFT($D$170,2),'Cost Centre list'!$A$4:$B$204,2,FALSE),""),"")</f>
        <v/>
      </c>
      <c r="B174" s="658"/>
      <c r="D174" s="659" t="str">
        <f>$E$179</f>
        <v/>
      </c>
      <c r="E174" s="659"/>
    </row>
    <row r="175" spans="1:14" x14ac:dyDescent="0.25">
      <c r="A175" s="13"/>
      <c r="B175" s="13"/>
      <c r="D175" s="180"/>
      <c r="E175" s="180"/>
    </row>
    <row r="176" spans="1:14" x14ac:dyDescent="0.25">
      <c r="A176" t="s">
        <v>860</v>
      </c>
      <c r="B176" s="179" t="b">
        <v>0</v>
      </c>
      <c r="C176" s="59">
        <f>IF(AND($B$176=TRUE,$E$176&lt;&gt;"")=TRUE,10,0)</f>
        <v>0</v>
      </c>
      <c r="D176" s="150" t="s">
        <v>849</v>
      </c>
      <c r="E176" s="655" t="str">
        <f>IF('Tier 5 CoS extension form'!$D375&lt;&gt;"",'Tier 5 CoS extension form'!$D375,"")</f>
        <v/>
      </c>
      <c r="F176" s="655"/>
      <c r="G176" s="655"/>
      <c r="H176" s="655"/>
      <c r="I176" s="655"/>
    </row>
    <row r="177" spans="4:9" x14ac:dyDescent="0.25">
      <c r="D177" s="150" t="s">
        <v>850</v>
      </c>
      <c r="E177" s="655" t="str">
        <f>IF('Tier 5 CoS extension form'!$D376&lt;&gt;"",'Tier 5 CoS extension form'!$D376,"")</f>
        <v/>
      </c>
      <c r="F177" s="655"/>
      <c r="G177" s="655"/>
      <c r="H177" s="655"/>
      <c r="I177" s="655"/>
    </row>
    <row r="178" spans="4:9" x14ac:dyDescent="0.25">
      <c r="D178" s="150" t="s">
        <v>861</v>
      </c>
      <c r="E178" s="655" t="str">
        <f>IF('Tier 5 CoS extension form'!$D377&lt;&gt;"",'Tier 5 CoS extension form'!$D377,"")</f>
        <v/>
      </c>
      <c r="F178" s="655"/>
      <c r="G178" s="655"/>
      <c r="H178" s="655"/>
      <c r="I178" s="655"/>
    </row>
    <row r="179" spans="4:9" x14ac:dyDescent="0.25">
      <c r="D179" s="150" t="s">
        <v>852</v>
      </c>
      <c r="E179" s="654" t="str">
        <f>IF('Tier 5 CoS extension form'!$D378&lt;&gt;"",'Tier 5 CoS extension form'!$D378,"")</f>
        <v/>
      </c>
      <c r="F179" s="654"/>
      <c r="G179" s="654"/>
      <c r="H179" s="654"/>
      <c r="I179" s="654"/>
    </row>
    <row r="180" spans="4:9" x14ac:dyDescent="0.25">
      <c r="D180" s="150" t="s">
        <v>853</v>
      </c>
      <c r="E180" s="655" t="str">
        <f>IF('Tier 5 CoS extension form'!$D379&lt;&gt;"",'Tier 5 CoS extension form'!$D379,"")</f>
        <v/>
      </c>
      <c r="F180" s="655"/>
      <c r="G180" s="655"/>
      <c r="H180" s="655"/>
      <c r="I180" s="655"/>
    </row>
    <row r="181" spans="4:9" x14ac:dyDescent="0.25">
      <c r="D181" s="150" t="s">
        <v>854</v>
      </c>
      <c r="E181" s="656" t="str">
        <f>IF('Tier 5 CoS extension form'!$D380&lt;&gt;"",HYPERLINK("mailto:" &amp; TRIM('Tier 5 CoS extension form'!$D380) &amp; "?subject=Tier 5 CoS extension application - " &amp; $D$17 &amp; " " &amp; $D$19 &amp; " " &amp; UPPER($D$18), 'Tier 5 CoS extension form'!$D380),"")</f>
        <v/>
      </c>
      <c r="F181" s="655"/>
      <c r="G181" s="655"/>
      <c r="H181" s="655"/>
      <c r="I181" s="655"/>
    </row>
    <row r="182" spans="4:9" x14ac:dyDescent="0.25">
      <c r="D182" s="54"/>
      <c r="E182" s="657" t="str">
        <f>IF('Tier 5 CoS extension form'!$D381&lt;&gt;"",'Tier 5 CoS extension form'!$D381,"")</f>
        <v/>
      </c>
      <c r="F182" s="657"/>
      <c r="G182" s="657"/>
      <c r="H182" s="657"/>
      <c r="I182" s="657"/>
    </row>
  </sheetData>
  <sheetProtection algorithmName="SHA-512" hashValue="frQRmJ6XWPXnR+dm9OwfUyxnFvmFHPZdDKk4iF+1opLOk/MlpvyqqBcYJr4zvq8TaM25uxVlM6H15N3UbDBDJw==" saltValue="TNtoXlfvbTvRGPn12QdRRQ==" spinCount="100000" sheet="1" objects="1" scenarios="1"/>
  <mergeCells count="41">
    <mergeCell ref="O54:S61"/>
    <mergeCell ref="B63:D63"/>
    <mergeCell ref="F63:M66"/>
    <mergeCell ref="B64:D64"/>
    <mergeCell ref="B65:D65"/>
    <mergeCell ref="B1:D1"/>
    <mergeCell ref="C53:L53"/>
    <mergeCell ref="F56:K56"/>
    <mergeCell ref="F57:M57"/>
    <mergeCell ref="F58:I58"/>
    <mergeCell ref="A3:N3"/>
    <mergeCell ref="G11:M13"/>
    <mergeCell ref="A15:N15"/>
    <mergeCell ref="A48:N48"/>
    <mergeCell ref="E180:I180"/>
    <mergeCell ref="E181:I181"/>
    <mergeCell ref="E182:I182"/>
    <mergeCell ref="A163:N163"/>
    <mergeCell ref="A174:B174"/>
    <mergeCell ref="D174:E174"/>
    <mergeCell ref="E176:I176"/>
    <mergeCell ref="E177:I177"/>
    <mergeCell ref="E178:I178"/>
    <mergeCell ref="D138:H141"/>
    <mergeCell ref="A147:N147"/>
    <mergeCell ref="A173:B173"/>
    <mergeCell ref="D173:E173"/>
    <mergeCell ref="E179:I179"/>
    <mergeCell ref="A86:N86"/>
    <mergeCell ref="D109:M116"/>
    <mergeCell ref="D120:E120"/>
    <mergeCell ref="D124:M131"/>
    <mergeCell ref="A118:N118"/>
    <mergeCell ref="E79:M81"/>
    <mergeCell ref="F59:H59"/>
    <mergeCell ref="A60:D60"/>
    <mergeCell ref="F60:H60"/>
    <mergeCell ref="F61:H61"/>
    <mergeCell ref="E70:I72"/>
    <mergeCell ref="E74:I74"/>
    <mergeCell ref="F67:M67"/>
  </mergeCells>
  <conditionalFormatting sqref="C5">
    <cfRule type="iconSet" priority="71">
      <iconSet iconSet="3Symbols2" showValue="0">
        <cfvo type="percent" val="0"/>
        <cfvo type="num" val="0"/>
        <cfvo type="num" val="10"/>
      </iconSet>
    </cfRule>
  </conditionalFormatting>
  <conditionalFormatting sqref="C6:C7">
    <cfRule type="iconSet" priority="69">
      <iconSet iconSet="3Symbols2" showValue="0">
        <cfvo type="percent" val="0"/>
        <cfvo type="num" val="0"/>
        <cfvo type="num" val="10"/>
      </iconSet>
    </cfRule>
  </conditionalFormatting>
  <conditionalFormatting sqref="D10:D13 A10:B13">
    <cfRule type="expression" dxfId="28" priority="68">
      <formula>$B10=TRUE</formula>
    </cfRule>
  </conditionalFormatting>
  <conditionalFormatting sqref="C10:C13">
    <cfRule type="expression" dxfId="27" priority="66">
      <formula>$B10=TRUE</formula>
    </cfRule>
    <cfRule type="iconSet" priority="67">
      <iconSet iconSet="3Symbols2" showValue="0">
        <cfvo type="percent" val="0"/>
        <cfvo type="num" val="0"/>
        <cfvo type="num" val="10"/>
      </iconSet>
    </cfRule>
  </conditionalFormatting>
  <conditionalFormatting sqref="A3:N3 E1">
    <cfRule type="expression" dxfId="26" priority="65">
      <formula>SUM($C$5:$C$13)=40</formula>
    </cfRule>
  </conditionalFormatting>
  <conditionalFormatting sqref="C17:C24">
    <cfRule type="iconSet" priority="62">
      <iconSet iconSet="3Symbols2" showValue="0">
        <cfvo type="percent" val="0"/>
        <cfvo type="num" val="0"/>
        <cfvo type="num" val="10"/>
      </iconSet>
    </cfRule>
  </conditionalFormatting>
  <conditionalFormatting sqref="C25:C26">
    <cfRule type="iconSet" priority="61">
      <iconSet iconSet="3Symbols2" showValue="0">
        <cfvo type="percent" val="0"/>
        <cfvo type="num" val="0"/>
        <cfvo type="num" val="10"/>
      </iconSet>
    </cfRule>
  </conditionalFormatting>
  <conditionalFormatting sqref="D21 D25:D26">
    <cfRule type="expression" dxfId="25" priority="63">
      <formula>$E$21&lt;&gt;""</formula>
    </cfRule>
  </conditionalFormatting>
  <conditionalFormatting sqref="A25:B26 D25:D26">
    <cfRule type="expression" dxfId="24" priority="64">
      <formula>$D$15="No"</formula>
    </cfRule>
  </conditionalFormatting>
  <conditionalFormatting sqref="C27:C30">
    <cfRule type="iconSet" priority="59">
      <iconSet iconSet="3Symbols2" showValue="0">
        <cfvo type="percent" val="0"/>
        <cfvo type="num" val="0"/>
        <cfvo type="num" val="10"/>
      </iconSet>
    </cfRule>
  </conditionalFormatting>
  <conditionalFormatting sqref="C31">
    <cfRule type="iconSet" priority="57">
      <iconSet iconSet="3Symbols2" showValue="0">
        <cfvo type="percent" val="0"/>
        <cfvo type="num" val="0"/>
        <cfvo type="num" val="10"/>
      </iconSet>
    </cfRule>
  </conditionalFormatting>
  <conditionalFormatting sqref="C32">
    <cfRule type="iconSet" priority="56">
      <iconSet iconSet="3Symbols2" showValue="0">
        <cfvo type="percent" val="0"/>
        <cfvo type="num" val="0"/>
        <cfvo type="num" val="10"/>
      </iconSet>
    </cfRule>
  </conditionalFormatting>
  <conditionalFormatting sqref="D31">
    <cfRule type="expression" dxfId="23" priority="55">
      <formula>$E$25&lt;&gt;""</formula>
    </cfRule>
  </conditionalFormatting>
  <conditionalFormatting sqref="C33">
    <cfRule type="iconSet" priority="60">
      <iconSet iconSet="3Symbols2" showValue="0">
        <cfvo type="percent" val="0"/>
        <cfvo type="num" val="0"/>
        <cfvo type="num" val="10"/>
      </iconSet>
    </cfRule>
  </conditionalFormatting>
  <conditionalFormatting sqref="D34">
    <cfRule type="expression" dxfId="22" priority="52">
      <formula>$E$28&lt;&gt;""</formula>
    </cfRule>
  </conditionalFormatting>
  <conditionalFormatting sqref="C35">
    <cfRule type="iconSet" priority="51">
      <iconSet iconSet="3Symbols2" showValue="0">
        <cfvo type="percent" val="0"/>
        <cfvo type="num" val="0"/>
        <cfvo type="num" val="10"/>
      </iconSet>
    </cfRule>
  </conditionalFormatting>
  <conditionalFormatting sqref="D41">
    <cfRule type="expression" dxfId="21" priority="50">
      <formula>$H$35&lt;&gt;""</formula>
    </cfRule>
  </conditionalFormatting>
  <conditionalFormatting sqref="C34">
    <cfRule type="iconSet" priority="53">
      <iconSet iconSet="3Symbols2" showValue="0">
        <cfvo type="percent" val="0"/>
        <cfvo type="num" val="0"/>
        <cfvo type="num" val="10"/>
      </iconSet>
    </cfRule>
  </conditionalFormatting>
  <conditionalFormatting sqref="C41">
    <cfRule type="iconSet" priority="54">
      <iconSet iconSet="3Symbols2" showValue="0">
        <cfvo type="percent" val="0"/>
        <cfvo type="num" val="0"/>
        <cfvo type="num" val="10"/>
      </iconSet>
    </cfRule>
  </conditionalFormatting>
  <conditionalFormatting sqref="A15:N15 F1">
    <cfRule type="expression" dxfId="20" priority="49">
      <formula>SUM($C$17:$C$44)=210</formula>
    </cfRule>
  </conditionalFormatting>
  <conditionalFormatting sqref="D50">
    <cfRule type="expression" dxfId="19" priority="47">
      <formula>$E$36&lt;&gt;""</formula>
    </cfRule>
  </conditionalFormatting>
  <conditionalFormatting sqref="C50">
    <cfRule type="iconSet" priority="48">
      <iconSet iconSet="3Symbols2" showValue="0">
        <cfvo type="percent" val="0"/>
        <cfvo type="num" val="0"/>
        <cfvo type="num" val="10"/>
      </iconSet>
    </cfRule>
  </conditionalFormatting>
  <conditionalFormatting sqref="D78:D79">
    <cfRule type="expression" dxfId="18" priority="46">
      <formula>$E$38&lt;&gt;""</formula>
    </cfRule>
  </conditionalFormatting>
  <conditionalFormatting sqref="C78:C81">
    <cfRule type="iconSet" priority="45">
      <iconSet iconSet="3Symbols2" showValue="0">
        <cfvo type="percent" val="0"/>
        <cfvo type="num" val="0"/>
        <cfvo type="num" val="10"/>
      </iconSet>
    </cfRule>
  </conditionalFormatting>
  <conditionalFormatting sqref="D80">
    <cfRule type="expression" dxfId="17" priority="44">
      <formula>LEFT($E$39,5)&lt;&gt;"/ / /"</formula>
    </cfRule>
  </conditionalFormatting>
  <conditionalFormatting sqref="C82">
    <cfRule type="iconSet" priority="43">
      <iconSet iconSet="3Symbols2" showValue="0">
        <cfvo type="percent" val="0"/>
        <cfvo type="num" val="0"/>
        <cfvo type="num" val="10"/>
      </iconSet>
    </cfRule>
  </conditionalFormatting>
  <conditionalFormatting sqref="C84 C88">
    <cfRule type="iconSet" priority="42">
      <iconSet iconSet="3Symbols2" showValue="0">
        <cfvo type="percent" val="0"/>
        <cfvo type="num" val="0"/>
        <cfvo type="num" val="10"/>
      </iconSet>
    </cfRule>
  </conditionalFormatting>
  <conditionalFormatting sqref="C89">
    <cfRule type="iconSet" priority="41">
      <iconSet iconSet="3Symbols2" showValue="0">
        <cfvo type="percent" val="0"/>
        <cfvo type="num" val="0"/>
        <cfvo type="num" val="10"/>
      </iconSet>
    </cfRule>
  </conditionalFormatting>
  <conditionalFormatting sqref="D89:E89">
    <cfRule type="expression" dxfId="16" priority="40">
      <formula>$E$78&lt;&gt;""</formula>
    </cfRule>
  </conditionalFormatting>
  <conditionalFormatting sqref="A48:N48 G1">
    <cfRule type="expression" dxfId="15" priority="39">
      <formula>SUM($C$50:$C$84)=120</formula>
    </cfRule>
  </conditionalFormatting>
  <conditionalFormatting sqref="C91">
    <cfRule type="iconSet" priority="38">
      <iconSet iconSet="3Symbols2" showValue="0">
        <cfvo type="percent" val="0"/>
        <cfvo type="num" val="0"/>
        <cfvo type="num" val="10"/>
      </iconSet>
    </cfRule>
  </conditionalFormatting>
  <conditionalFormatting sqref="C97">
    <cfRule type="iconSet" priority="37">
      <iconSet iconSet="3Symbols2" showValue="0">
        <cfvo type="percent" val="0"/>
        <cfvo type="num" val="0"/>
        <cfvo type="num" val="10"/>
      </iconSet>
    </cfRule>
  </conditionalFormatting>
  <conditionalFormatting sqref="D109:M116">
    <cfRule type="cellIs" dxfId="14" priority="36" operator="equal">
      <formula>""</formula>
    </cfRule>
  </conditionalFormatting>
  <conditionalFormatting sqref="D103:D108">
    <cfRule type="expression" dxfId="13" priority="35">
      <formula>$D$104=""</formula>
    </cfRule>
  </conditionalFormatting>
  <conditionalFormatting sqref="D97:D102">
    <cfRule type="expression" dxfId="12" priority="34">
      <formula>$D$98=""</formula>
    </cfRule>
  </conditionalFormatting>
  <conditionalFormatting sqref="C103">
    <cfRule type="iconSet" priority="33">
      <iconSet iconSet="3Symbols2" showValue="0">
        <cfvo type="percent" val="0"/>
        <cfvo type="num" val="0"/>
        <cfvo type="num" val="10"/>
      </iconSet>
    </cfRule>
  </conditionalFormatting>
  <conditionalFormatting sqref="C109">
    <cfRule type="iconSet" priority="32">
      <iconSet iconSet="3Symbols2" showValue="0">
        <cfvo type="percent" val="0"/>
        <cfvo type="num" val="0"/>
        <cfvo type="num" val="10"/>
      </iconSet>
    </cfRule>
  </conditionalFormatting>
  <conditionalFormatting sqref="C122">
    <cfRule type="iconSet" priority="31">
      <iconSet iconSet="3Symbols2" showValue="0">
        <cfvo type="percent" val="0"/>
        <cfvo type="num" val="0"/>
        <cfvo type="num" val="10"/>
      </iconSet>
    </cfRule>
  </conditionalFormatting>
  <conditionalFormatting sqref="C124">
    <cfRule type="iconSet" priority="30">
      <iconSet iconSet="3Symbols2" showValue="0">
        <cfvo type="percent" val="0"/>
        <cfvo type="num" val="0"/>
        <cfvo type="num" val="10"/>
      </iconSet>
    </cfRule>
  </conditionalFormatting>
  <conditionalFormatting sqref="C134:C136">
    <cfRule type="iconSet" priority="29">
      <iconSet iconSet="3Symbols2" showValue="0">
        <cfvo type="percent" val="0"/>
        <cfvo type="num" val="0"/>
        <cfvo type="num" val="10"/>
      </iconSet>
    </cfRule>
  </conditionalFormatting>
  <conditionalFormatting sqref="A86:N86 H1">
    <cfRule type="expression" dxfId="11" priority="28">
      <formula>SUM($C$88:$C$109)=60</formula>
    </cfRule>
  </conditionalFormatting>
  <conditionalFormatting sqref="C138">
    <cfRule type="iconSet" priority="27">
      <iconSet iconSet="3Symbols2" showValue="0">
        <cfvo type="percent" val="0"/>
        <cfvo type="num" val="0"/>
        <cfvo type="num" val="10"/>
      </iconSet>
    </cfRule>
  </conditionalFormatting>
  <conditionalFormatting sqref="C149:C151">
    <cfRule type="iconSet" priority="26">
      <iconSet iconSet="3Symbols2" showValue="0">
        <cfvo type="percent" val="0"/>
        <cfvo type="num" val="0"/>
        <cfvo type="num" val="10"/>
      </iconSet>
    </cfRule>
  </conditionalFormatting>
  <conditionalFormatting sqref="D156:D159">
    <cfRule type="iconSet" priority="25">
      <iconSet iconSet="3Symbols2" showValue="0">
        <cfvo type="percent" val="0"/>
        <cfvo type="num" val="0"/>
        <cfvo type="num" val="10"/>
      </iconSet>
    </cfRule>
  </conditionalFormatting>
  <conditionalFormatting sqref="D160">
    <cfRule type="iconSet" priority="24">
      <iconSet iconSet="3Symbols2" showValue="0">
        <cfvo type="percent" val="0"/>
        <cfvo type="num" val="0"/>
        <cfvo type="num" val="10"/>
      </iconSet>
    </cfRule>
  </conditionalFormatting>
  <conditionalFormatting sqref="A118:N118 I1">
    <cfRule type="expression" dxfId="10" priority="23">
      <formula>SUM($C$122:$C$138)=60</formula>
    </cfRule>
  </conditionalFormatting>
  <conditionalFormatting sqref="C165:C166">
    <cfRule type="iconSet" priority="20">
      <iconSet iconSet="3Symbols2" showValue="0">
        <cfvo type="percent" val="0"/>
        <cfvo type="num" val="0"/>
        <cfvo type="num" val="10"/>
      </iconSet>
    </cfRule>
  </conditionalFormatting>
  <conditionalFormatting sqref="C176">
    <cfRule type="iconSet" priority="19">
      <iconSet iconSet="3Symbols2" showValue="0">
        <cfvo type="percent" val="0"/>
        <cfvo type="num" val="0"/>
        <cfvo type="num" val="10"/>
      </iconSet>
    </cfRule>
  </conditionalFormatting>
  <conditionalFormatting sqref="D168 D170:D171">
    <cfRule type="expression" dxfId="9" priority="21">
      <formula>OR($E$170&lt;&gt;"",$E$171&lt;&gt;"")</formula>
    </cfRule>
  </conditionalFormatting>
  <conditionalFormatting sqref="A166:F166 B167:F167">
    <cfRule type="expression" dxfId="8" priority="22" stopIfTrue="1">
      <formula>$D$170&lt;&gt;""</formula>
    </cfRule>
  </conditionalFormatting>
  <conditionalFormatting sqref="A169:F174 A168:B168 D168:F168">
    <cfRule type="expression" dxfId="7" priority="18" stopIfTrue="1">
      <formula>$D$170=""</formula>
    </cfRule>
  </conditionalFormatting>
  <conditionalFormatting sqref="C168">
    <cfRule type="iconSet" priority="17">
      <iconSet iconSet="3Symbols2" showValue="0">
        <cfvo type="percent" val="0"/>
        <cfvo type="num" val="0"/>
        <cfvo type="num" val="10"/>
      </iconSet>
    </cfRule>
  </conditionalFormatting>
  <conditionalFormatting sqref="A147:N147 J1">
    <cfRule type="expression" dxfId="6" priority="16">
      <formula>SUM($C$149:$C$151,$D$156:$D$161)=90</formula>
    </cfRule>
  </conditionalFormatting>
  <conditionalFormatting sqref="A163:N163 K1">
    <cfRule type="expression" dxfId="5" priority="15">
      <formula>SUM($C$165:$C$166,$C$168,$C$176)=40</formula>
    </cfRule>
  </conditionalFormatting>
  <conditionalFormatting sqref="C55:C56">
    <cfRule type="iconSet" priority="14">
      <iconSet iconSet="3Symbols2" showValue="0">
        <cfvo type="percent" val="0"/>
        <cfvo type="num" val="0"/>
        <cfvo type="num" val="10"/>
      </iconSet>
    </cfRule>
  </conditionalFormatting>
  <conditionalFormatting sqref="C70">
    <cfRule type="iconSet" priority="12">
      <iconSet iconSet="3Symbols2" showValue="0">
        <cfvo type="percent" val="0"/>
        <cfvo type="num" val="0"/>
        <cfvo type="num" val="10"/>
      </iconSet>
    </cfRule>
  </conditionalFormatting>
  <conditionalFormatting sqref="C71">
    <cfRule type="iconSet" priority="11">
      <iconSet iconSet="3Symbols2" showValue="0">
        <cfvo type="percent" val="0"/>
        <cfvo type="num" val="0"/>
        <cfvo type="num" val="10"/>
      </iconSet>
    </cfRule>
  </conditionalFormatting>
  <conditionalFormatting sqref="C72">
    <cfRule type="iconSet" priority="10">
      <iconSet iconSet="3Symbols2" showValue="0">
        <cfvo type="percent" val="0"/>
        <cfvo type="num" val="0"/>
        <cfvo type="num" val="10"/>
      </iconSet>
    </cfRule>
  </conditionalFormatting>
  <conditionalFormatting sqref="C74">
    <cfRule type="iconSet" priority="9">
      <iconSet iconSet="3Symbols2" showValue="0">
        <cfvo type="percent" val="0"/>
        <cfvo type="num" val="0"/>
        <cfvo type="num" val="10"/>
      </iconSet>
    </cfRule>
  </conditionalFormatting>
  <conditionalFormatting sqref="A71:C74">
    <cfRule type="expression" dxfId="4" priority="8">
      <formula>$B$70="No"</formula>
    </cfRule>
  </conditionalFormatting>
  <conditionalFormatting sqref="E2">
    <cfRule type="containsText" dxfId="3" priority="7" operator="containsText" text="Please">
      <formula>NOT(ISERROR(SEARCH("Please",E2)))</formula>
    </cfRule>
  </conditionalFormatting>
  <conditionalFormatting sqref="C67">
    <cfRule type="iconSet" priority="6">
      <iconSet iconSet="3Symbols2" showValue="0">
        <cfvo type="percent" val="0"/>
        <cfvo type="num" val="0"/>
        <cfvo type="num" val="10"/>
      </iconSet>
    </cfRule>
  </conditionalFormatting>
  <conditionalFormatting sqref="D161">
    <cfRule type="iconSet" priority="4">
      <iconSet iconSet="3Symbols2" showValue="0">
        <cfvo type="percent" val="0"/>
        <cfvo type="num" val="0"/>
        <cfvo type="num" val="10"/>
      </iconSet>
    </cfRule>
  </conditionalFormatting>
  <conditionalFormatting sqref="A167">
    <cfRule type="expression" dxfId="2" priority="3" stopIfTrue="1">
      <formula>$D$193&lt;&gt;""</formula>
    </cfRule>
  </conditionalFormatting>
  <conditionalFormatting sqref="D46">
    <cfRule type="expression" dxfId="1" priority="2">
      <formula>$H$42&lt;&gt;""</formula>
    </cfRule>
  </conditionalFormatting>
  <conditionalFormatting sqref="C44">
    <cfRule type="iconSet" priority="1">
      <iconSet iconSet="3Symbols2" showValue="0">
        <cfvo type="percent" val="0"/>
        <cfvo type="num" val="0"/>
        <cfvo type="num" val="10"/>
      </iconSet>
    </cfRule>
  </conditionalFormatting>
  <dataValidations count="1">
    <dataValidation type="list" allowBlank="1" showInputMessage="1" showErrorMessage="1" sqref="B70" xr:uid="{00000000-0002-0000-0300-000000000000}">
      <formula1>"'- select -,Yes,No"</formula1>
    </dataValidation>
  </dataValidations>
  <hyperlinks>
    <hyperlink ref="C53" r:id="rId1" xr:uid="{00000000-0004-0000-0300-000000000000}"/>
    <hyperlink ref="F67:M67" r:id="rId2" display="https://staffimmigration.web.ox.ac.uk/atas-full-cah-code-list" xr:uid="{00000000-0004-0000-0300-000001000000}"/>
  </hyperlinks>
  <pageMargins left="0.7" right="0.7" top="0.75" bottom="0.75" header="0.3" footer="0.3"/>
  <pageSetup paperSize="9" orientation="portrait" horizontalDpi="0" verticalDpi="0" r:id="rId3"/>
  <ignoredErrors>
    <ignoredError sqref="D24 B45:C45 B44" unlockedFormula="1"/>
    <ignoredError sqref="C20 C22" formula="1"/>
  </ignoredErrors>
  <extLst>
    <ext xmlns:x14="http://schemas.microsoft.com/office/spreadsheetml/2009/9/main" uri="{78C0D931-6437-407d-A8EE-F0AAD7539E65}">
      <x14:conditionalFormattings>
        <x14:conditionalFormatting xmlns:xm="http://schemas.microsoft.com/office/excel/2006/main">
          <x14:cfRule type="expression" priority="5" id="{12276B24-69DD-4191-9D94-2A6BAFC92184}">
            <xm:f>'Tier 5 CoS extension form'!$A$134&lt;&gt;""</xm:f>
            <x14:dxf>
              <font>
                <color theme="0" tint="-0.499984740745262"/>
              </font>
              <fill>
                <patternFill>
                  <bgColor theme="0" tint="-0.14996795556505021"/>
                </patternFill>
              </fill>
            </x14:dxf>
          </x14:cfRule>
          <xm:sqref>A63:M67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Centre list</vt:lpstr>
      <vt:lpstr>Dropdowns</vt:lpstr>
      <vt:lpstr>Tier 5 CoS extension form</vt:lpstr>
      <vt:lpstr>CHECKING</vt:lpstr>
      <vt:lpstr>'Tier 5 CoS extension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tcurrie</dc:creator>
  <cp:lastModifiedBy>Tim Currie</cp:lastModifiedBy>
  <cp:lastPrinted>2021-05-08T14:06:41Z</cp:lastPrinted>
  <dcterms:created xsi:type="dcterms:W3CDTF">2018-03-04T12:09:34Z</dcterms:created>
  <dcterms:modified xsi:type="dcterms:W3CDTF">2026-05-03T09:20:03Z</dcterms:modified>
</cp:coreProperties>
</file>